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F887D9-7F0A-4C03-B4A7-CFD61F33E302}" xr6:coauthVersionLast="47" xr6:coauthVersionMax="47" xr10:uidLastSave="{00000000-0000-0000-0000-000000000000}"/>
  <bookViews>
    <workbookView xWindow="-120" yWindow="-120" windowWidth="29040" windowHeight="15840" xr2:uid="{81A8E130-F218-4DF9-9AC1-141D0D13A5D4}"/>
  </bookViews>
  <sheets>
    <sheet name="مفروضات" sheetId="1" r:id="rId1"/>
    <sheet name="درآمد" sheetId="4" r:id="rId2"/>
    <sheet name="بهای تمام شده" sheetId="3" r:id="rId3"/>
    <sheet name="سود و زیان" sheetId="5" r:id="rId4"/>
    <sheet name="اطلاعات تکمیلی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3" l="1"/>
  <c r="I8" i="4"/>
  <c r="I19" i="3"/>
  <c r="J75" i="3"/>
  <c r="J73" i="3"/>
  <c r="J72" i="3"/>
  <c r="J71" i="3"/>
  <c r="J74" i="3"/>
  <c r="G71" i="3"/>
  <c r="I47" i="4"/>
  <c r="I46" i="4"/>
  <c r="I49" i="4" s="1"/>
  <c r="J76" i="3"/>
  <c r="J31" i="3" s="1"/>
  <c r="R46" i="4"/>
  <c r="O46" i="4"/>
  <c r="Q46" i="4"/>
  <c r="P46" i="4"/>
  <c r="I83" i="3"/>
  <c r="E71" i="3"/>
  <c r="F108" i="3"/>
  <c r="F71" i="3" l="1"/>
  <c r="E72" i="3"/>
  <c r="E73" i="3"/>
  <c r="E74" i="3"/>
  <c r="E75" i="3"/>
  <c r="F72" i="3"/>
  <c r="F73" i="3"/>
  <c r="F74" i="3"/>
  <c r="F75" i="3"/>
  <c r="G72" i="3"/>
  <c r="G73" i="3"/>
  <c r="G74" i="3"/>
  <c r="G75" i="3"/>
  <c r="J35" i="3" l="1"/>
  <c r="J34" i="3"/>
  <c r="J33" i="3"/>
  <c r="J32" i="3"/>
  <c r="I32" i="3"/>
  <c r="I33" i="3"/>
  <c r="I34" i="3"/>
  <c r="I35" i="3"/>
  <c r="E56" i="4"/>
  <c r="E57" i="4"/>
  <c r="H108" i="3" l="1"/>
  <c r="G108" i="3"/>
  <c r="H92" i="3"/>
  <c r="G92" i="3"/>
  <c r="H63" i="3"/>
  <c r="G63" i="3"/>
  <c r="H11" i="3"/>
  <c r="G11" i="3"/>
  <c r="H75" i="4"/>
  <c r="H72" i="4"/>
  <c r="H63" i="4"/>
  <c r="G63" i="4"/>
  <c r="H62" i="4"/>
  <c r="H61" i="4"/>
  <c r="G61" i="4"/>
  <c r="G59" i="4"/>
  <c r="H59" i="4"/>
  <c r="H57" i="4"/>
  <c r="H58" i="4"/>
  <c r="H56" i="4"/>
  <c r="G56" i="4"/>
  <c r="G57" i="4"/>
  <c r="H27" i="4"/>
  <c r="H24" i="4"/>
  <c r="H8" i="4"/>
  <c r="G8" i="4"/>
  <c r="G24" i="4"/>
  <c r="G27" i="4"/>
  <c r="G58" i="4"/>
  <c r="G62" i="4"/>
  <c r="G72" i="4"/>
  <c r="G75" i="4"/>
  <c r="F62" i="4"/>
  <c r="F61" i="4"/>
  <c r="F63" i="4"/>
  <c r="E63" i="4"/>
  <c r="E62" i="4"/>
  <c r="E61" i="4"/>
  <c r="F59" i="4"/>
  <c r="F57" i="4"/>
  <c r="F58" i="4"/>
  <c r="F56" i="4"/>
  <c r="E58" i="4"/>
  <c r="E59" i="4"/>
  <c r="F92" i="3"/>
  <c r="F75" i="4"/>
  <c r="E75" i="4"/>
  <c r="F72" i="4"/>
  <c r="E72" i="4"/>
  <c r="E108" i="3"/>
  <c r="E92" i="3"/>
  <c r="E11" i="3"/>
  <c r="F63" i="3"/>
  <c r="E63" i="3"/>
  <c r="F11" i="3"/>
  <c r="F27" i="4"/>
  <c r="E27" i="4"/>
  <c r="F24" i="4"/>
  <c r="E24" i="4"/>
  <c r="F8" i="4"/>
  <c r="F13" i="3" s="1"/>
  <c r="G14" i="4" l="1"/>
  <c r="I14" i="4" s="1"/>
  <c r="I6" i="4" s="1"/>
  <c r="I82" i="3"/>
  <c r="G13" i="3"/>
  <c r="G19" i="3" s="1"/>
  <c r="I115" i="3"/>
  <c r="I84" i="3"/>
  <c r="H76" i="4"/>
  <c r="F14" i="4"/>
  <c r="H28" i="4"/>
  <c r="H14" i="4"/>
  <c r="I13" i="3"/>
  <c r="I85" i="3"/>
  <c r="I89" i="3"/>
  <c r="I87" i="3"/>
  <c r="I88" i="3"/>
  <c r="I86" i="3"/>
  <c r="I90" i="3"/>
  <c r="I91" i="3"/>
  <c r="E20" i="5"/>
  <c r="H13" i="3"/>
  <c r="H15" i="4"/>
  <c r="E76" i="4"/>
  <c r="G76" i="4"/>
  <c r="G28" i="4"/>
  <c r="G15" i="4"/>
  <c r="I15" i="4" s="1"/>
  <c r="I7" i="4" s="1"/>
  <c r="F76" i="4"/>
  <c r="I28" i="4"/>
  <c r="F15" i="4"/>
  <c r="E8" i="4"/>
  <c r="E14" i="4" s="1"/>
  <c r="E28" i="4"/>
  <c r="E35" i="4" s="1"/>
  <c r="F28" i="4"/>
  <c r="G5" i="1"/>
  <c r="I8" i="3" l="1"/>
  <c r="I6" i="3"/>
  <c r="G23" i="3"/>
  <c r="G20" i="3"/>
  <c r="G21" i="3"/>
  <c r="G22" i="3"/>
  <c r="H38" i="4"/>
  <c r="H36" i="4"/>
  <c r="H35" i="4"/>
  <c r="G35" i="4"/>
  <c r="I35" i="4" s="1"/>
  <c r="I22" i="4" s="1"/>
  <c r="I70" i="4" s="1"/>
  <c r="F21" i="3"/>
  <c r="I92" i="3"/>
  <c r="I116" i="3" s="1"/>
  <c r="I99" i="3"/>
  <c r="I103" i="3"/>
  <c r="I107" i="3"/>
  <c r="I106" i="3"/>
  <c r="I100" i="3"/>
  <c r="I104" i="3"/>
  <c r="I98" i="3"/>
  <c r="I102" i="3"/>
  <c r="I101" i="3"/>
  <c r="I105" i="3"/>
  <c r="H22" i="3"/>
  <c r="H19" i="3"/>
  <c r="H21" i="3"/>
  <c r="H23" i="3"/>
  <c r="H20" i="3"/>
  <c r="G38" i="4"/>
  <c r="I38" i="4" s="1"/>
  <c r="I26" i="4" s="1"/>
  <c r="I74" i="4" s="1"/>
  <c r="D20" i="5"/>
  <c r="G36" i="4"/>
  <c r="I36" i="4" s="1"/>
  <c r="I23" i="4" s="1"/>
  <c r="I71" i="4" s="1"/>
  <c r="F22" i="3"/>
  <c r="F23" i="3"/>
  <c r="F19" i="3"/>
  <c r="F20" i="3"/>
  <c r="F38" i="4"/>
  <c r="F35" i="4"/>
  <c r="E15" i="4"/>
  <c r="E13" i="3"/>
  <c r="H51" i="3"/>
  <c r="E51" i="3"/>
  <c r="E48" i="3" s="1"/>
  <c r="F51" i="3"/>
  <c r="F47" i="3" s="1"/>
  <c r="E21" i="3" l="1"/>
  <c r="I21" i="3" s="1"/>
  <c r="E19" i="3"/>
  <c r="I58" i="3" s="1"/>
  <c r="I108" i="3"/>
  <c r="G6" i="5" s="1"/>
  <c r="C20" i="5"/>
  <c r="E22" i="3"/>
  <c r="I22" i="3" s="1"/>
  <c r="I9" i="3" s="1"/>
  <c r="J61" i="3" s="1"/>
  <c r="E20" i="3"/>
  <c r="E23" i="3"/>
  <c r="I23" i="3" s="1"/>
  <c r="I10" i="3" s="1"/>
  <c r="E49" i="3"/>
  <c r="E47" i="3"/>
  <c r="F49" i="3"/>
  <c r="F48" i="3"/>
  <c r="J58" i="3" l="1"/>
  <c r="I60" i="3"/>
  <c r="J60" i="3"/>
  <c r="I62" i="3"/>
  <c r="J62" i="3"/>
  <c r="I20" i="3"/>
  <c r="I7" i="3" s="1"/>
  <c r="J59" i="3" s="1"/>
  <c r="I61" i="3"/>
  <c r="J63" i="3" l="1"/>
  <c r="I59" i="3"/>
  <c r="I63" i="3" s="1"/>
  <c r="I114" i="3" s="1"/>
  <c r="I11" i="3"/>
  <c r="E38" i="4"/>
  <c r="E36" i="4"/>
  <c r="F36" i="4"/>
  <c r="I117" i="3" l="1"/>
  <c r="I119" i="3" s="1"/>
  <c r="I122" i="3" s="1"/>
  <c r="I125" i="3" s="1"/>
  <c r="I127" i="3" s="1"/>
  <c r="G4" i="5" s="1"/>
  <c r="G39" i="4"/>
  <c r="H39" i="4"/>
  <c r="E39" i="4"/>
  <c r="F39" i="4"/>
  <c r="I27" i="4" l="1"/>
  <c r="I24" i="4"/>
  <c r="I39" i="4"/>
  <c r="I75" i="4" l="1"/>
  <c r="I72" i="4"/>
  <c r="I76" i="4" l="1"/>
  <c r="G3" i="5" s="1"/>
  <c r="G5" i="5" s="1"/>
  <c r="F13" i="5"/>
  <c r="F15" i="5" s="1"/>
  <c r="F17" i="5" s="1"/>
  <c r="F20" i="5" s="1"/>
  <c r="G10" i="5" l="1"/>
  <c r="G13" i="5" s="1"/>
  <c r="G15" i="5" s="1"/>
  <c r="G17" i="5" l="1"/>
  <c r="G20" i="5" s="1"/>
  <c r="E14" i="1" l="1"/>
  <c r="H5" i="1" s="1"/>
  <c r="B2" i="1" l="1"/>
  <c r="B2" i="1" a="1"/>
  <c r="D17" i="1"/>
  <c r="D1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<sst xmlns="http://schemas.openxmlformats.org/spreadsheetml/2006/main" count="325" uniqueCount="127">
  <si>
    <t>مقدار تولید</t>
  </si>
  <si>
    <t>شرح</t>
  </si>
  <si>
    <t>واحد</t>
  </si>
  <si>
    <t>جمع کل</t>
  </si>
  <si>
    <t>نسبت تولید به کل تولید</t>
  </si>
  <si>
    <t>سال</t>
  </si>
  <si>
    <t>م-ر</t>
  </si>
  <si>
    <t>ریال</t>
  </si>
  <si>
    <t>مقدار تولید - داخلی</t>
  </si>
  <si>
    <t>نسبت فروش  به کل فروش - داخلی</t>
  </si>
  <si>
    <t>مبلغ فروش - داخلی</t>
  </si>
  <si>
    <t>نسبت فروش  به کل فروش - صادراتی</t>
  </si>
  <si>
    <t>نرخ فروش - داخلی</t>
  </si>
  <si>
    <t>نرخ فروش - صادراتی</t>
  </si>
  <si>
    <t>مقدار فروش (تعداد) - داخلی</t>
  </si>
  <si>
    <t>مقدار فروش (تعداد) - صادراتی</t>
  </si>
  <si>
    <t>مبلغ فروش - صادراتی</t>
  </si>
  <si>
    <t>سال 1403</t>
  </si>
  <si>
    <t>نرخ  دلار</t>
  </si>
  <si>
    <t>مقدار مصرف مواد اولیه</t>
  </si>
  <si>
    <t>کاتد</t>
  </si>
  <si>
    <t>روي</t>
  </si>
  <si>
    <t>ساير</t>
  </si>
  <si>
    <t>ضریب مصرف</t>
  </si>
  <si>
    <t>نرخ  مواد اولیه</t>
  </si>
  <si>
    <t>نرخ  کاتد</t>
  </si>
  <si>
    <t>مبلغ  مواد مصرفی</t>
  </si>
  <si>
    <t>جمع</t>
  </si>
  <si>
    <t>م -ر</t>
  </si>
  <si>
    <t>سربار</t>
  </si>
  <si>
    <t>هزینه حقوق و دستمزد</t>
  </si>
  <si>
    <t>هزینه استهلاک</t>
  </si>
  <si>
    <t>هزینه انرژی (آب، برق، گاز و سوخت)</t>
  </si>
  <si>
    <t>هزینه مواد مصرفی</t>
  </si>
  <si>
    <t>هزینه تبلیغات</t>
  </si>
  <si>
    <t>حق العمل و کمیسیون فروش</t>
  </si>
  <si>
    <t>هزینه خدمات پس از فروش</t>
  </si>
  <si>
    <t>هزینه مطالبات مشکوک الوصول</t>
  </si>
  <si>
    <t>هزینه حمل و نقل و انتقال</t>
  </si>
  <si>
    <t>سایر هزینه ها</t>
  </si>
  <si>
    <t>هزینه های اداری و عمومی و فروش</t>
  </si>
  <si>
    <t>بهای تمام شده کالای فروش رفته</t>
  </si>
  <si>
    <t>مواد مستقیم مصرفی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</si>
  <si>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</si>
  <si>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</si>
  <si>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</si>
  <si>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</si>
  <si>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</si>
  <si>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</si>
  <si>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</si>
  <si>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</si>
  <si>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</si>
  <si>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</si>
  <si>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</si>
  <si>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</si>
  <si>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</si>
  <si>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</si>
  <si>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</si>
  <si>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</si>
  <si>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</si>
  <si>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مفروضات تحلیل حساسیت</t>
  </si>
  <si>
    <t>برآورد سود خالص</t>
  </si>
  <si>
    <t>مجموعه آموزشی رز</t>
  </si>
  <si>
    <t>سود خالص</t>
  </si>
  <si>
    <t>نسبت نرخ مواد اولیه نسبت کاتد</t>
  </si>
  <si>
    <t>اطلاعات تکمیلی</t>
  </si>
  <si>
    <t>ردیف</t>
  </si>
  <si>
    <t>مقدار فروش (تعداد)</t>
  </si>
  <si>
    <t>نسبت فروش  به کل فروش</t>
  </si>
  <si>
    <t>مبلغ فروش</t>
  </si>
  <si>
    <t>نرخ فروش</t>
  </si>
  <si>
    <t>دوره منتهي به 1404/12/29</t>
  </si>
  <si>
    <t>تاير باياس</t>
  </si>
  <si>
    <t>تاير راديال</t>
  </si>
  <si>
    <t>تيوب</t>
  </si>
  <si>
    <t>نوار</t>
  </si>
  <si>
    <t>جمع فروش داخلی</t>
  </si>
  <si>
    <t>جمع فروش صادراتی</t>
  </si>
  <si>
    <t>میلیون ریال</t>
  </si>
  <si>
    <t>کائوچوي طبيعي</t>
  </si>
  <si>
    <t>کائوچوي مصنوعي</t>
  </si>
  <si>
    <t>مواد شيميائي ، روغن و ...</t>
  </si>
  <si>
    <t>دوده</t>
  </si>
  <si>
    <t>مواد اولیه داخلی</t>
  </si>
  <si>
    <t>جمع کل تولید</t>
  </si>
  <si>
    <t>دستمزدمستقيم توليد</t>
  </si>
  <si>
    <t>سربارتوليد</t>
  </si>
  <si>
    <t>هزينه جذب نشده درتوليد</t>
  </si>
  <si>
    <t>جمع هزينه هاي توليد</t>
  </si>
  <si>
    <t>خالص موجودی كالاي درجريان ساخت</t>
  </si>
  <si>
    <t>ضايعات غيرعادي</t>
  </si>
  <si>
    <t>بهاي تمام شده كالاي تولید شده</t>
  </si>
  <si>
    <t>موجودي كالاي ساخته شده اول دوره</t>
  </si>
  <si>
    <t>موجودي كالاي ساخته شده پايان دوره</t>
  </si>
  <si>
    <t>بهاي تمام شده كالاي فروش رفته</t>
  </si>
  <si>
    <t>بهاي تمام شده خدمات ارایه شده</t>
  </si>
  <si>
    <t>نسبت نرخ محصولات داخلی به بایاس</t>
  </si>
  <si>
    <t>نسبت نرخ محصولات صادراتی به بایاس</t>
  </si>
  <si>
    <t>بودجه 1404</t>
  </si>
  <si>
    <t xml:space="preserve">تحلیلی 1404 </t>
  </si>
  <si>
    <t>نسبت نرخ محصولات به رادیال</t>
  </si>
  <si>
    <t>تورم</t>
  </si>
  <si>
    <t>محاسبه شده</t>
  </si>
  <si>
    <t>انتهای دوره 1403</t>
  </si>
  <si>
    <t>بودجه دوره منتهي به 1404/12/29</t>
  </si>
  <si>
    <t>تسعیر</t>
  </si>
  <si>
    <t>نرخ های دلاری</t>
  </si>
  <si>
    <t>درصد رشد یا کاهش تولید</t>
  </si>
  <si>
    <t>درصد افزایش نرخ محصولات</t>
  </si>
  <si>
    <t>ارزش بازار</t>
  </si>
  <si>
    <t>کیلو گرم</t>
  </si>
  <si>
    <t>مبلغ موجودی انتهای دوره = تعداد موجودی انتهای دوره * نرخ میانگین موزون تولید</t>
  </si>
  <si>
    <t>نرخ میانگین موزون تولید = ( مبلغ تولید طی دوره + مبلغ موجودی ابتدای دوره ) / (تعداد تولید طی دوره + تعداد موجودی ابتدای دوره )</t>
  </si>
  <si>
    <t>تعداد موجودی انتهای دوره = تعداد تولید - تعداد فروش  + تعداد موجودی ابتدای دوره</t>
  </si>
  <si>
    <t>تایر</t>
  </si>
  <si>
    <t>فلپ</t>
  </si>
  <si>
    <t>دوره منتهي به 1401/09/30</t>
  </si>
  <si>
    <t>دوره منتهي به 1402/09/30</t>
  </si>
  <si>
    <t>دوره منتهي به 1403/09/30</t>
  </si>
  <si>
    <t>مواد شیمیایی و روغن و ...</t>
  </si>
  <si>
    <t>نخ و سیم</t>
  </si>
  <si>
    <t>کیلوگرم</t>
  </si>
  <si>
    <t>سایر درآمد و هزینه های غیرعملیاتی</t>
  </si>
  <si>
    <t>نسبت نرخ فروش صادراتی به داخلی</t>
  </si>
  <si>
    <t>سایر درآمد و هزینه مالی از برآورد شرکت با توجه به گزارش تفسری های آخرین صورت مالی حال حاضر که همان 6 ماهه 1404 میباشد</t>
  </si>
  <si>
    <t>تحلیل حساسیت پکویر</t>
  </si>
  <si>
    <t xml:space="preserve">داخل گزارش تفسیری مدیریت ، به علت طرح توسعه تولید تقریبا قرار است حدود 14 هزار تن افزایش یابد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</si>
</sst>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[Red]\(0\)"/>
    <numFmt numFmtId="165" formatCode="#,##0;[Red]#,##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azir FD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  <fill>
      <patternFill patternType="solid">
        <fgColor theme="0"/>
        <bgColor theme="6" tint="0.79998168889431442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8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8" xfId="0" applyNumberFormat="1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4" borderId="28" xfId="2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1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9" fontId="0" fillId="0" borderId="36" xfId="2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13" fillId="7" borderId="0" xfId="0" applyNumberFormat="1" applyFont="1" applyFill="1" applyAlignment="1">
      <alignment horizontal="center" vertical="center" wrapText="1"/>
    </xf>
    <xf numFmtId="3" fontId="10" fillId="7" borderId="38" xfId="0" applyNumberFormat="1" applyFont="1" applyFill="1" applyBorder="1" applyAlignment="1">
      <alignment vertical="center" wrapText="1"/>
    </xf>
    <xf numFmtId="3" fontId="10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44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44" xfId="0" applyNumberFormat="1" applyBorder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2" borderId="44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44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9" fontId="0" fillId="2" borderId="6" xfId="2" applyFont="1" applyFill="1" applyBorder="1" applyAlignment="1">
      <alignment horizontal="center" vertical="center" wrapText="1"/>
    </xf>
    <xf numFmtId="9" fontId="0" fillId="2" borderId="7" xfId="2" applyFont="1" applyFill="1" applyBorder="1" applyAlignment="1">
      <alignment horizontal="center" vertical="center" wrapText="1"/>
    </xf>
    <xf numFmtId="3" fontId="0" fillId="2" borderId="47" xfId="0" applyNumberFormat="1" applyFill="1" applyBorder="1" applyAlignment="1">
      <alignment horizontal="center" vertical="center" wrapText="1"/>
    </xf>
    <xf numFmtId="3" fontId="0" fillId="2" borderId="43" xfId="0" applyNumberFormat="1" applyFill="1" applyBorder="1" applyAlignment="1">
      <alignment horizontal="center" vertical="center" wrapText="1"/>
    </xf>
    <xf numFmtId="3" fontId="0" fillId="2" borderId="48" xfId="0" applyNumberFormat="1" applyFill="1" applyBorder="1" applyAlignment="1">
      <alignment horizontal="center" vertical="center" wrapText="1"/>
    </xf>
    <xf numFmtId="9" fontId="2" fillId="4" borderId="28" xfId="2" applyFont="1" applyFill="1" applyBorder="1" applyAlignment="1">
      <alignment horizontal="center" vertical="center" wrapText="1"/>
    </xf>
    <xf numFmtId="3" fontId="10" fillId="8" borderId="9" xfId="0" applyNumberFormat="1" applyFont="1" applyFill="1" applyBorder="1" applyAlignment="1">
      <alignment vertical="center" wrapText="1"/>
    </xf>
    <xf numFmtId="3" fontId="10" fillId="8" borderId="10" xfId="0" applyNumberFormat="1" applyFont="1" applyFill="1" applyBorder="1" applyAlignment="1">
      <alignment vertical="center" wrapText="1"/>
    </xf>
    <xf numFmtId="3" fontId="10" fillId="7" borderId="31" xfId="0" applyNumberFormat="1" applyFont="1" applyFill="1" applyBorder="1" applyAlignment="1">
      <alignment vertical="center" wrapText="1"/>
    </xf>
    <xf numFmtId="3" fontId="10" fillId="7" borderId="32" xfId="0" applyNumberFormat="1" applyFont="1" applyFill="1" applyBorder="1" applyAlignment="1">
      <alignment vertical="center" wrapText="1"/>
    </xf>
    <xf numFmtId="164" fontId="5" fillId="2" borderId="15" xfId="1" applyNumberFormat="1" applyFont="1" applyFill="1" applyBorder="1" applyAlignment="1">
      <alignment horizontal="center" vertical="center" wrapText="1" shrinkToFit="1"/>
    </xf>
    <xf numFmtId="38" fontId="5" fillId="2" borderId="16" xfId="1" applyNumberFormat="1" applyFont="1" applyFill="1" applyBorder="1" applyAlignment="1">
      <alignment horizontal="center" vertical="center" shrinkToFit="1"/>
    </xf>
    <xf numFmtId="38" fontId="5" fillId="2" borderId="44" xfId="1" applyNumberFormat="1" applyFont="1" applyFill="1" applyBorder="1" applyAlignment="1">
      <alignment horizontal="center" vertical="center" shrinkToFit="1"/>
    </xf>
    <xf numFmtId="164" fontId="5" fillId="0" borderId="15" xfId="1" applyNumberFormat="1" applyFont="1" applyBorder="1" applyAlignment="1">
      <alignment horizontal="center" vertical="center" wrapText="1" shrinkToFit="1"/>
    </xf>
    <xf numFmtId="38" fontId="5" fillId="0" borderId="16" xfId="1" applyNumberFormat="1" applyFont="1" applyBorder="1" applyAlignment="1">
      <alignment horizontal="center" vertical="center" shrinkToFit="1"/>
    </xf>
    <xf numFmtId="38" fontId="5" fillId="0" borderId="44" xfId="1" applyNumberFormat="1" applyFont="1" applyBorder="1" applyAlignment="1">
      <alignment horizontal="center" vertical="center" shrinkToFit="1"/>
    </xf>
    <xf numFmtId="164" fontId="6" fillId="6" borderId="45" xfId="0" applyNumberFormat="1" applyFont="1" applyFill="1" applyBorder="1" applyAlignment="1">
      <alignment horizontal="center" vertical="center" wrapText="1" shrinkToFit="1"/>
    </xf>
    <xf numFmtId="38" fontId="6" fillId="6" borderId="46" xfId="0" applyNumberFormat="1" applyFont="1" applyFill="1" applyBorder="1" applyAlignment="1">
      <alignment horizontal="center" vertical="center" wrapText="1" shrinkToFit="1"/>
    </xf>
    <xf numFmtId="38" fontId="5" fillId="0" borderId="16" xfId="1" applyNumberFormat="1" applyFont="1" applyBorder="1" applyAlignment="1">
      <alignment horizontal="center" vertical="center" wrapText="1" shrinkToFit="1"/>
    </xf>
    <xf numFmtId="38" fontId="5" fillId="2" borderId="16" xfId="1" applyNumberFormat="1" applyFont="1" applyFill="1" applyBorder="1" applyAlignment="1">
      <alignment horizontal="center" vertical="center" wrapText="1" shrinkToFit="1"/>
    </xf>
    <xf numFmtId="38" fontId="6" fillId="6" borderId="45" xfId="0" applyNumberFormat="1" applyFont="1" applyFill="1" applyBorder="1" applyAlignment="1">
      <alignment horizontal="center" vertical="center" wrapText="1" shrinkToFit="1"/>
    </xf>
    <xf numFmtId="38" fontId="5" fillId="0" borderId="44" xfId="1" applyNumberFormat="1" applyFont="1" applyBorder="1" applyAlignment="1">
      <alignment horizontal="center" vertical="center" wrapText="1" shrinkToFit="1"/>
    </xf>
    <xf numFmtId="3" fontId="10" fillId="8" borderId="0" xfId="0" applyNumberFormat="1" applyFont="1" applyFill="1" applyAlignment="1">
      <alignment vertical="center" wrapText="1"/>
    </xf>
    <xf numFmtId="3" fontId="0" fillId="2" borderId="0" xfId="0" applyNumberFormat="1" applyFill="1" applyAlignment="1">
      <alignment horizontal="center" vertical="center" wrapText="1"/>
    </xf>
    <xf numFmtId="9" fontId="0" fillId="2" borderId="0" xfId="2" applyFont="1" applyFill="1" applyBorder="1" applyAlignment="1">
      <alignment horizontal="center" vertical="center" wrapText="1"/>
    </xf>
    <xf numFmtId="9" fontId="0" fillId="0" borderId="0" xfId="2" applyFont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8" fontId="5" fillId="2" borderId="0" xfId="1" applyNumberFormat="1" applyFont="1" applyFill="1" applyBorder="1" applyAlignment="1">
      <alignment horizontal="center" vertical="center" shrinkToFit="1"/>
    </xf>
    <xf numFmtId="38" fontId="5" fillId="0" borderId="0" xfId="1" applyNumberFormat="1" applyFont="1" applyBorder="1" applyAlignment="1">
      <alignment horizontal="center" vertical="center" shrinkToFit="1"/>
    </xf>
    <xf numFmtId="3" fontId="10" fillId="5" borderId="39" xfId="0" applyNumberFormat="1" applyFont="1" applyFill="1" applyBorder="1" applyAlignment="1">
      <alignment horizontal="center" vertical="center" wrapText="1"/>
    </xf>
    <xf numFmtId="3" fontId="10" fillId="5" borderId="0" xfId="0" applyNumberFormat="1" applyFont="1" applyFill="1" applyAlignment="1">
      <alignment horizontal="center" vertical="center" wrapText="1"/>
    </xf>
    <xf numFmtId="3" fontId="10" fillId="5" borderId="0" xfId="0" applyNumberFormat="1" applyFont="1" applyFill="1" applyAlignment="1">
      <alignment vertical="center" wrapText="1"/>
    </xf>
    <xf numFmtId="3" fontId="10" fillId="5" borderId="40" xfId="0" applyNumberFormat="1" applyFont="1" applyFill="1" applyBorder="1" applyAlignment="1">
      <alignment vertical="center" wrapText="1"/>
    </xf>
    <xf numFmtId="166" fontId="0" fillId="2" borderId="16" xfId="2" applyNumberFormat="1" applyFont="1" applyFill="1" applyBorder="1" applyAlignment="1">
      <alignment horizontal="center" vertical="center" wrapText="1"/>
    </xf>
    <xf numFmtId="166" fontId="0" fillId="2" borderId="44" xfId="2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9" fontId="3" fillId="5" borderId="1" xfId="2" applyFont="1" applyFill="1" applyBorder="1" applyAlignment="1">
      <alignment horizontal="center" vertical="center"/>
    </xf>
    <xf numFmtId="4" fontId="0" fillId="2" borderId="16" xfId="0" applyNumberFormat="1" applyFill="1" applyBorder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9" fontId="2" fillId="7" borderId="1" xfId="2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15" fillId="5" borderId="0" xfId="0" applyFont="1" applyFill="1"/>
    <xf numFmtId="0" fontId="1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9" fontId="2" fillId="4" borderId="29" xfId="2" applyFont="1" applyFill="1" applyBorder="1" applyAlignment="1">
      <alignment horizontal="center" vertical="center" wrapText="1"/>
    </xf>
    <xf numFmtId="10" fontId="0" fillId="0" borderId="0" xfId="2" applyNumberFormat="1" applyFon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0" fillId="5" borderId="50" xfId="0" applyNumberFormat="1" applyFill="1" applyBorder="1" applyAlignment="1">
      <alignment horizontal="center" vertical="center" wrapText="1"/>
    </xf>
    <xf numFmtId="3" fontId="0" fillId="9" borderId="51" xfId="0" applyNumberFormat="1" applyFill="1" applyBorder="1" applyAlignment="1">
      <alignment horizontal="center" vertical="center" wrapText="1"/>
    </xf>
    <xf numFmtId="3" fontId="0" fillId="9" borderId="52" xfId="0" applyNumberFormat="1" applyFill="1" applyBorder="1" applyAlignment="1">
      <alignment horizontal="center" vertical="center" wrapText="1"/>
    </xf>
    <xf numFmtId="3" fontId="9" fillId="7" borderId="11" xfId="0" applyNumberFormat="1" applyFont="1" applyFill="1" applyBorder="1" applyAlignment="1">
      <alignment horizontal="center" vertical="center" wrapText="1"/>
    </xf>
    <xf numFmtId="3" fontId="9" fillId="7" borderId="41" xfId="0" applyNumberFormat="1" applyFont="1" applyFill="1" applyBorder="1" applyAlignment="1">
      <alignment horizontal="center" vertical="center" wrapText="1"/>
    </xf>
    <xf numFmtId="3" fontId="9" fillId="7" borderId="42" xfId="0" applyNumberFormat="1" applyFont="1" applyFill="1" applyBorder="1" applyAlignment="1">
      <alignment horizontal="center" vertical="center" wrapText="1"/>
    </xf>
    <xf numFmtId="3" fontId="9" fillId="7" borderId="2" xfId="0" applyNumberFormat="1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17" xfId="0" applyNumberFormat="1" applyFont="1" applyFill="1" applyBorder="1" applyAlignment="1">
      <alignment horizontal="center" vertical="center" textRotation="90" wrapText="1"/>
    </xf>
    <xf numFmtId="3" fontId="8" fillId="7" borderId="14" xfId="0" applyNumberFormat="1" applyFont="1" applyFill="1" applyBorder="1" applyAlignment="1">
      <alignment horizontal="center" vertical="center" textRotation="90" wrapText="1"/>
    </xf>
    <xf numFmtId="3" fontId="8" fillId="7" borderId="13" xfId="0" applyNumberFormat="1" applyFont="1" applyFill="1" applyBorder="1" applyAlignment="1">
      <alignment horizontal="center" vertical="center" textRotation="90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10" fillId="7" borderId="12" xfId="0" applyNumberFormat="1" applyFont="1" applyFill="1" applyBorder="1" applyAlignment="1">
      <alignment horizontal="center" vertical="center" wrapText="1"/>
    </xf>
    <xf numFmtId="3" fontId="10" fillId="7" borderId="38" xfId="0" applyNumberFormat="1" applyFont="1" applyFill="1" applyBorder="1" applyAlignment="1">
      <alignment horizontal="center" vertical="center" wrapText="1"/>
    </xf>
    <xf numFmtId="3" fontId="10" fillId="7" borderId="30" xfId="0" applyNumberFormat="1" applyFont="1" applyFill="1" applyBorder="1" applyAlignment="1">
      <alignment horizontal="center" vertical="center" wrapText="1"/>
    </xf>
    <xf numFmtId="3" fontId="10" fillId="7" borderId="31" xfId="0" applyNumberFormat="1" applyFont="1" applyFill="1" applyBorder="1" applyAlignment="1">
      <alignment horizontal="center" vertical="center" wrapText="1"/>
    </xf>
    <xf numFmtId="3" fontId="10" fillId="8" borderId="8" xfId="0" applyNumberFormat="1" applyFont="1" applyFill="1" applyBorder="1" applyAlignment="1">
      <alignment horizontal="center" vertical="center" wrapText="1"/>
    </xf>
    <xf numFmtId="3" fontId="10" fillId="8" borderId="9" xfId="0" applyNumberFormat="1" applyFont="1" applyFill="1" applyBorder="1" applyAlignment="1">
      <alignment horizontal="center" vertical="center" wrapText="1"/>
    </xf>
    <xf numFmtId="3" fontId="10" fillId="8" borderId="49" xfId="0" applyNumberFormat="1" applyFont="1" applyFill="1" applyBorder="1" applyAlignment="1">
      <alignment horizontal="right" vertical="center" wrapText="1"/>
    </xf>
    <xf numFmtId="3" fontId="10" fillId="8" borderId="0" xfId="0" applyNumberFormat="1" applyFont="1" applyFill="1" applyAlignment="1">
      <alignment horizontal="right" vertical="center" wrapText="1"/>
    </xf>
    <xf numFmtId="3" fontId="0" fillId="0" borderId="0" xfId="0" applyNumberFormat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3" fontId="0" fillId="0" borderId="0" xfId="0" applyNumberForma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33FF8F"/>
      <color rgb="FF00EE6C"/>
      <color rgb="FFFF6969"/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322EB34-1B09-497E-B448-5E9A729272CC}" name="Table28" displayName="Table28" ref="B2:C12" totalsRowShown="0" headerRowDxfId="3" dataDxfId="2">
  <autoFilter ref="B2:C12" xr:uid="{2322EB34-1B09-497E-B448-5E9A729272CC}"/>
  <tableColumns count="2">
    <tableColumn id="1" xr3:uid="{4A19357B-0EEE-4468-9481-8BA213970C10}" name="ردیف" dataDxfId="1">
      <calculatedColumnFormula>IF(Table28[[#This Row],[اطلاعات تکمیلی]]="","",ROW()-2)</calculatedColumnFormula>
    </tableColumn>
    <tableColumn id="2" xr3:uid="{3AFDBDFB-4344-4BF2-BD74-FF8FE0B5205F}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2A5-FBAF-4E00-8989-0626A9526FC2}">
  <dimension ref="B2:R17"/>
  <sheetViews>
    <sheetView showGridLines="0" rightToLeft="1" tabSelected="1" zoomScale="115" zoomScaleNormal="115" zoomScalePageLayoutView="85" workbookViewId="0">
      <selection activeCell="E10" sqref="E10"/>
    </sheetView>
  </sheetViews>
  <sheetFormatPr defaultColWidth="9.140625"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2" cm="1">
        <f t="array" aca="1" ref="B2" ca="1">B2:R14</f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</row>
    <row r="3" spans="2:18" ht="39.950000000000003" customHeight="1" x14ac:dyDescent="0.25">
      <c r="B3" s="15"/>
      <c r="C3" s="114" t="s">
        <v>62</v>
      </c>
      <c r="D3" s="114"/>
      <c r="E3" s="114"/>
      <c r="G3" s="118" t="s">
        <v>125</v>
      </c>
      <c r="H3" s="119"/>
      <c r="I3" s="119"/>
      <c r="J3" s="119"/>
      <c r="K3" s="119"/>
      <c r="L3" s="119"/>
      <c r="M3" s="119"/>
      <c r="N3" s="119"/>
      <c r="O3" s="119"/>
      <c r="P3" s="119"/>
      <c r="Q3" s="120"/>
      <c r="R3" s="16"/>
    </row>
    <row r="4" spans="2:18" ht="35.1" customHeight="1" x14ac:dyDescent="0.25">
      <c r="B4" s="15"/>
      <c r="G4" s="8"/>
      <c r="H4" s="9"/>
      <c r="I4" s="118" t="s">
        <v>107</v>
      </c>
      <c r="J4" s="119"/>
      <c r="K4" s="119"/>
      <c r="L4" s="119"/>
      <c r="M4" s="119"/>
      <c r="N4" s="119"/>
      <c r="O4" s="119"/>
      <c r="P4" s="119"/>
      <c r="Q4" s="120"/>
      <c r="R4" s="16"/>
    </row>
    <row r="5" spans="2:18" ht="35.1" customHeight="1" x14ac:dyDescent="0.25">
      <c r="B5" s="15"/>
      <c r="C5" s="111" t="s">
        <v>60</v>
      </c>
      <c r="D5" s="112"/>
      <c r="E5" s="113"/>
      <c r="G5" s="4" t="str">
        <f>D14</f>
        <v>ریال</v>
      </c>
      <c r="H5" s="24">
        <f>E14</f>
        <v>18001909.378723498</v>
      </c>
      <c r="I5" s="97">
        <v>-0.2</v>
      </c>
      <c r="J5" s="97">
        <v>-0.15</v>
      </c>
      <c r="K5" s="97">
        <v>-0.1</v>
      </c>
      <c r="L5" s="97">
        <v>-0.05</v>
      </c>
      <c r="M5" s="97">
        <v>0</v>
      </c>
      <c r="N5" s="97">
        <v>0.05</v>
      </c>
      <c r="O5" s="97">
        <v>0.1</v>
      </c>
      <c r="P5" s="97">
        <v>0.15</v>
      </c>
      <c r="Q5" s="97">
        <v>0.2</v>
      </c>
      <c r="R5" s="16"/>
    </row>
    <row r="6" spans="2:18" ht="35.1" customHeight="1" x14ac:dyDescent="0.25">
      <c r="B6" s="15"/>
      <c r="C6" s="7" t="s">
        <v>1</v>
      </c>
      <c r="D6" s="7" t="s">
        <v>2</v>
      </c>
      <c r="E6" s="11" t="s">
        <v>17</v>
      </c>
      <c r="G6" s="115" t="s">
        <v>108</v>
      </c>
      <c r="H6" s="97">
        <v>0.2</v>
      </c>
      <c r="I6" s="10">
        <f t="dataTable" ref="I6:Q13" dt2D="1" dtr="1" r1="E8" r2="E9"/>
        <v>7200497.2528650695</v>
      </c>
      <c r="J6" s="10">
        <v>7823494.8045441182</v>
      </c>
      <c r="K6" s="10">
        <v>8446492.3562232126</v>
      </c>
      <c r="L6" s="10">
        <v>9069489.9079022631</v>
      </c>
      <c r="M6" s="10">
        <v>9692487.4595813435</v>
      </c>
      <c r="N6" s="10">
        <v>10315485.011260401</v>
      </c>
      <c r="O6" s="10">
        <v>10938482.562939456</v>
      </c>
      <c r="P6" s="10">
        <v>11561480.114618538</v>
      </c>
      <c r="Q6" s="10">
        <v>12184477.666297607</v>
      </c>
      <c r="R6" s="16"/>
    </row>
    <row r="7" spans="2:18" ht="35.1" customHeight="1" x14ac:dyDescent="0.25">
      <c r="B7" s="15"/>
      <c r="C7" s="5" t="s">
        <v>0</v>
      </c>
      <c r="D7" s="5" t="s">
        <v>121</v>
      </c>
      <c r="E7" s="6">
        <v>42000000</v>
      </c>
      <c r="G7" s="116"/>
      <c r="H7" s="97">
        <v>0.25</v>
      </c>
      <c r="I7" s="10">
        <v>9416343.0979696456</v>
      </c>
      <c r="J7" s="10">
        <v>10177831.014967736</v>
      </c>
      <c r="K7" s="10">
        <v>10939318.931965863</v>
      </c>
      <c r="L7" s="10">
        <v>11700806.848963927</v>
      </c>
      <c r="M7" s="10">
        <v>12462294.765962036</v>
      </c>
      <c r="N7" s="10">
        <v>13223782.68296016</v>
      </c>
      <c r="O7" s="10">
        <v>13985270.599958241</v>
      </c>
      <c r="P7" s="10">
        <v>14746758.516956352</v>
      </c>
      <c r="Q7" s="10">
        <v>15508246.433954436</v>
      </c>
      <c r="R7" s="16"/>
    </row>
    <row r="8" spans="2:18" ht="35.1" customHeight="1" x14ac:dyDescent="0.25">
      <c r="B8" s="15"/>
      <c r="C8" s="5" t="s">
        <v>107</v>
      </c>
      <c r="D8" s="5"/>
      <c r="E8" s="94">
        <v>0</v>
      </c>
      <c r="G8" s="116"/>
      <c r="H8" s="97">
        <v>0.3</v>
      </c>
      <c r="I8" s="10">
        <v>11632188.943074221</v>
      </c>
      <c r="J8" s="10">
        <v>12532167.225391332</v>
      </c>
      <c r="K8" s="10">
        <v>13432145.507708514</v>
      </c>
      <c r="L8" s="10">
        <v>14332123.790025605</v>
      </c>
      <c r="M8" s="10">
        <v>15232102.072342766</v>
      </c>
      <c r="N8" s="10">
        <v>16132080.354659908</v>
      </c>
      <c r="O8" s="10">
        <v>17032058.636977028</v>
      </c>
      <c r="P8" s="10">
        <v>17932036.919294167</v>
      </c>
      <c r="Q8" s="10">
        <v>18832015.201611329</v>
      </c>
      <c r="R8" s="16"/>
    </row>
    <row r="9" spans="2:18" ht="35.1" customHeight="1" x14ac:dyDescent="0.25">
      <c r="B9" s="15"/>
      <c r="C9" s="5" t="s">
        <v>108</v>
      </c>
      <c r="D9" s="5"/>
      <c r="E9" s="94">
        <v>0.35</v>
      </c>
      <c r="G9" s="116"/>
      <c r="H9" s="97">
        <v>0.35</v>
      </c>
      <c r="I9" s="10">
        <v>13848034.788178798</v>
      </c>
      <c r="J9" s="10">
        <v>14886503.435814954</v>
      </c>
      <c r="K9" s="10">
        <v>15924972.083451152</v>
      </c>
      <c r="L9" s="10">
        <v>16963440.731087297</v>
      </c>
      <c r="M9" s="10">
        <v>18001909.378723498</v>
      </c>
      <c r="N9" s="10">
        <v>19040378.026359666</v>
      </c>
      <c r="O9" s="10">
        <v>20078846.673995838</v>
      </c>
      <c r="P9" s="10">
        <v>21117315.321632005</v>
      </c>
      <c r="Q9" s="10">
        <v>22155783.969268195</v>
      </c>
      <c r="R9" s="16"/>
    </row>
    <row r="10" spans="2:18" ht="35.1" customHeight="1" x14ac:dyDescent="0.25">
      <c r="B10" s="15"/>
      <c r="C10" s="5" t="s">
        <v>101</v>
      </c>
      <c r="D10" s="5"/>
      <c r="E10" s="94">
        <v>0.35</v>
      </c>
      <c r="G10" s="116"/>
      <c r="H10" s="97">
        <v>0.4</v>
      </c>
      <c r="I10" s="10">
        <v>16063880.633283354</v>
      </c>
      <c r="J10" s="10">
        <v>17240839.646238554</v>
      </c>
      <c r="K10" s="10">
        <v>18417798.659193788</v>
      </c>
      <c r="L10" s="10">
        <v>19594757.672148973</v>
      </c>
      <c r="M10" s="10">
        <v>20771716.685104191</v>
      </c>
      <c r="N10" s="10">
        <v>21948675.69805941</v>
      </c>
      <c r="O10" s="10">
        <v>23125634.711014614</v>
      </c>
      <c r="P10" s="10">
        <v>24302593.723969821</v>
      </c>
      <c r="Q10" s="10">
        <v>25479552.736925025</v>
      </c>
      <c r="R10" s="16"/>
    </row>
    <row r="11" spans="2:18" ht="35.1" customHeight="1" x14ac:dyDescent="0.25">
      <c r="B11" s="15"/>
      <c r="C11" s="5" t="s">
        <v>18</v>
      </c>
      <c r="D11" s="5" t="s">
        <v>7</v>
      </c>
      <c r="E11" s="6">
        <v>80000</v>
      </c>
      <c r="G11" s="116"/>
      <c r="H11" s="97">
        <v>0.45</v>
      </c>
      <c r="I11" s="10">
        <v>18279726.478387937</v>
      </c>
      <c r="J11" s="10">
        <v>19595175.856662162</v>
      </c>
      <c r="K11" s="10">
        <v>20910625.234936427</v>
      </c>
      <c r="L11" s="10">
        <v>22226074.613210652</v>
      </c>
      <c r="M11" s="10">
        <v>23541523.99148491</v>
      </c>
      <c r="N11" s="10">
        <v>24856973.369759157</v>
      </c>
      <c r="O11" s="10">
        <v>26172422.748033401</v>
      </c>
      <c r="P11" s="10">
        <v>27487872.126307651</v>
      </c>
      <c r="Q11" s="10">
        <v>28803321.504581895</v>
      </c>
      <c r="R11" s="16"/>
    </row>
    <row r="12" spans="2:18" ht="35.1" customHeight="1" x14ac:dyDescent="0.25">
      <c r="B12" s="15"/>
      <c r="C12" s="5" t="s">
        <v>109</v>
      </c>
      <c r="D12" s="5"/>
      <c r="E12" s="6">
        <v>87070000</v>
      </c>
      <c r="G12" s="116"/>
      <c r="H12" s="97">
        <v>0.5</v>
      </c>
      <c r="I12" s="10">
        <v>20495572.32349252</v>
      </c>
      <c r="J12" s="10">
        <v>21949512.067085762</v>
      </c>
      <c r="K12" s="10">
        <v>23403451.810679089</v>
      </c>
      <c r="L12" s="10">
        <v>24857391.554272331</v>
      </c>
      <c r="M12" s="10">
        <v>26311331.297865629</v>
      </c>
      <c r="N12" s="10">
        <v>27765271.041458912</v>
      </c>
      <c r="O12" s="10">
        <v>29219210.785052199</v>
      </c>
      <c r="P12" s="10">
        <v>30673150.528645463</v>
      </c>
      <c r="Q12" s="10">
        <v>32127090.272238761</v>
      </c>
      <c r="R12" s="16"/>
    </row>
    <row r="13" spans="2:18" ht="35.1" customHeight="1" x14ac:dyDescent="0.25">
      <c r="B13" s="15"/>
      <c r="C13" s="108" t="s">
        <v>61</v>
      </c>
      <c r="D13" s="109"/>
      <c r="E13" s="110"/>
      <c r="G13" s="117"/>
      <c r="H13" s="97">
        <v>0.55000000000000004</v>
      </c>
      <c r="I13" s="10">
        <v>22711418.168597091</v>
      </c>
      <c r="J13" s="10">
        <v>24303848.277509384</v>
      </c>
      <c r="K13" s="10">
        <v>25896278.386421729</v>
      </c>
      <c r="L13" s="10">
        <v>27488708.495334022</v>
      </c>
      <c r="M13" s="10">
        <v>29081138.604246348</v>
      </c>
      <c r="N13" s="10">
        <v>30673568.71315866</v>
      </c>
      <c r="O13" s="10">
        <v>32265998.822070971</v>
      </c>
      <c r="P13" s="10">
        <v>33858428.930983305</v>
      </c>
      <c r="Q13" s="10">
        <v>35450859.039895609</v>
      </c>
      <c r="R13" s="16"/>
    </row>
    <row r="14" spans="2:18" ht="26.25" customHeight="1" x14ac:dyDescent="0.25">
      <c r="B14" s="17"/>
      <c r="C14" s="5" t="s">
        <v>63</v>
      </c>
      <c r="D14" s="5" t="s">
        <v>7</v>
      </c>
      <c r="E14" s="6">
        <f>'سود و زیان'!G20</f>
        <v>18001909.378723498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6" spans="2:18" ht="30" customHeight="1" x14ac:dyDescent="0.25">
      <c r="B16" s="131"/>
      <c r="C16" s="131"/>
      <c r="D16" s="131"/>
      <c r="E16" s="131"/>
      <c r="F16" s="131"/>
      <c r="G16" s="131"/>
    </row>
    <row r="17" spans="2:7" ht="30" customHeight="1" x14ac:dyDescent="0.25">
      <c r="B17" s="131"/>
      <c r="C17" s="131"/>
      <c r="D17" s="131" cm="1">
        <f t="array" aca="1" ref="D17" ca="1">B2:R14+D17</f>
        <v>0</v>
      </c>
      <c r="E17" s="131"/>
      <c r="F17" s="131"/>
      <c r="G17" s="131"/>
    </row>
  </sheetData>
  <mergeCells count="5">
    <mergeCell ref="C5:E5"/>
    <mergeCell ref="C3:E3"/>
    <mergeCell ref="G6:G13"/>
    <mergeCell ref="I4:Q4"/>
    <mergeCell ref="G3:Q3"/>
  </mergeCells>
  <conditionalFormatting sqref="I6:Q13">
    <cfRule type="colorScale" priority="1">
      <colorScale>
        <cfvo type="formula" val="$E$12/5"/>
        <cfvo type="formula" val="$E$12/6"/>
        <cfvo type="formula" val="$E$12/7"/>
        <color rgb="FFFF6969"/>
        <color rgb="FFF2F2F2"/>
        <color rgb="FF33FF8F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7AB-4AF9-4D4A-B530-9F2966AC9052}">
  <dimension ref="B2:S100"/>
  <sheetViews>
    <sheetView showGridLines="0" rightToLeft="1" zoomScaleNormal="100" workbookViewId="0">
      <selection activeCell="K8" sqref="K8"/>
    </sheetView>
  </sheetViews>
  <sheetFormatPr defaultColWidth="9.140625"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8" width="15.7109375" style="1" customWidth="1"/>
    <col min="9" max="9" width="17.5703125" style="1" bestFit="1" customWidth="1"/>
    <col min="10" max="10" width="5.7109375" style="1" customWidth="1"/>
    <col min="11" max="11" width="12.5703125" style="1" bestFit="1" customWidth="1"/>
    <col min="12" max="12" width="10.140625" style="1" bestFit="1" customWidth="1"/>
    <col min="13" max="13" width="17.42578125" style="1" bestFit="1" customWidth="1"/>
    <col min="14" max="14" width="10.140625" style="1" bestFit="1" customWidth="1"/>
    <col min="15" max="15" width="11.140625" style="1" bestFit="1" customWidth="1"/>
    <col min="16" max="18" width="12.7109375" style="1" bestFit="1" customWidth="1"/>
    <col min="19" max="16384" width="9.140625" style="1"/>
  </cols>
  <sheetData>
    <row r="2" spans="2:12" ht="30" customHeight="1" x14ac:dyDescent="0.25">
      <c r="B2" s="121" t="s">
        <v>0</v>
      </c>
      <c r="C2" s="122"/>
      <c r="D2" s="122"/>
      <c r="E2" s="42"/>
      <c r="F2" s="42"/>
      <c r="G2" s="42"/>
      <c r="H2" s="42"/>
      <c r="I2" s="42"/>
      <c r="J2" s="43"/>
    </row>
    <row r="3" spans="2:12" ht="9.9499999999999993" customHeight="1" x14ac:dyDescent="0.25">
      <c r="B3" s="33"/>
      <c r="J3" s="34"/>
    </row>
    <row r="4" spans="2:12" ht="30" customHeight="1" x14ac:dyDescent="0.25">
      <c r="B4" s="33"/>
      <c r="C4" s="125" t="s">
        <v>8</v>
      </c>
      <c r="D4" s="126"/>
      <c r="E4" s="64"/>
      <c r="F4" s="64"/>
      <c r="G4" s="64"/>
      <c r="H4" s="64"/>
      <c r="I4" s="65"/>
      <c r="J4" s="34"/>
    </row>
    <row r="5" spans="2:12" ht="30" customHeight="1" x14ac:dyDescent="0.25">
      <c r="B5" s="33"/>
      <c r="C5" s="25" t="s">
        <v>1</v>
      </c>
      <c r="D5" s="25" t="s">
        <v>2</v>
      </c>
      <c r="E5" s="26">
        <v>1401</v>
      </c>
      <c r="F5" s="26">
        <v>1402</v>
      </c>
      <c r="G5" s="26">
        <v>1403</v>
      </c>
      <c r="H5" s="26" t="s">
        <v>98</v>
      </c>
      <c r="I5" s="26" t="s">
        <v>99</v>
      </c>
      <c r="J5" s="34"/>
    </row>
    <row r="6" spans="2:12" ht="30" customHeight="1" x14ac:dyDescent="0.25">
      <c r="B6" s="33"/>
      <c r="C6" s="44" t="s">
        <v>114</v>
      </c>
      <c r="D6" s="45" t="s">
        <v>121</v>
      </c>
      <c r="E6" s="48">
        <v>32436000</v>
      </c>
      <c r="F6" s="48">
        <v>34494000</v>
      </c>
      <c r="G6" s="45">
        <v>42252000</v>
      </c>
      <c r="H6" s="48">
        <v>44954000</v>
      </c>
      <c r="I6" s="46">
        <f>$I$8*I14</f>
        <v>41927560.543414064</v>
      </c>
      <c r="J6" s="34"/>
    </row>
    <row r="7" spans="2:12" ht="30" customHeight="1" x14ac:dyDescent="0.25">
      <c r="B7" s="33"/>
      <c r="C7" s="47" t="s">
        <v>115</v>
      </c>
      <c r="D7" s="45" t="s">
        <v>121</v>
      </c>
      <c r="E7" s="48">
        <v>0</v>
      </c>
      <c r="F7" s="48">
        <v>21000</v>
      </c>
      <c r="G7" s="45">
        <v>73000</v>
      </c>
      <c r="H7" s="45">
        <v>0</v>
      </c>
      <c r="I7" s="46">
        <f>$I$8*I15</f>
        <v>72439.456585942113</v>
      </c>
      <c r="J7" s="34"/>
    </row>
    <row r="8" spans="2:12" ht="30" customHeight="1" x14ac:dyDescent="0.25">
      <c r="B8" s="33"/>
      <c r="C8" s="20" t="s">
        <v>3</v>
      </c>
      <c r="D8" s="21" t="s">
        <v>121</v>
      </c>
      <c r="E8" s="21">
        <f>SUM(E6:E7)</f>
        <v>32436000</v>
      </c>
      <c r="F8" s="21">
        <f>SUM(F6:F7)</f>
        <v>34515000</v>
      </c>
      <c r="G8" s="21">
        <f>SUM(G6:G7)</f>
        <v>42325000</v>
      </c>
      <c r="H8" s="21">
        <f>SUM(H6:H7)</f>
        <v>44954000</v>
      </c>
      <c r="I8" s="21">
        <f>مفروضات!E7*(1+مفروضات!E8)</f>
        <v>42000000</v>
      </c>
      <c r="J8" s="34"/>
      <c r="K8" s="1" t="s">
        <v>126</v>
      </c>
    </row>
    <row r="9" spans="2:12" ht="30" customHeight="1" x14ac:dyDescent="0.25">
      <c r="B9" s="35"/>
      <c r="C9" s="36"/>
      <c r="D9" s="36"/>
      <c r="E9" s="36"/>
      <c r="F9" s="36"/>
      <c r="G9" s="36"/>
      <c r="H9" s="36"/>
      <c r="I9" s="36"/>
      <c r="J9" s="37"/>
    </row>
    <row r="11" spans="2:12" ht="30" customHeight="1" x14ac:dyDescent="0.25">
      <c r="B11" s="121" t="s">
        <v>4</v>
      </c>
      <c r="C11" s="122"/>
      <c r="D11" s="122"/>
      <c r="E11" s="42"/>
      <c r="F11" s="42"/>
      <c r="G11" s="42"/>
      <c r="H11" s="42"/>
      <c r="I11" s="42"/>
      <c r="J11" s="43"/>
    </row>
    <row r="12" spans="2:12" ht="9.9499999999999993" customHeight="1" x14ac:dyDescent="0.25">
      <c r="B12" s="33"/>
      <c r="J12" s="34"/>
    </row>
    <row r="13" spans="2:12" ht="30" customHeight="1" x14ac:dyDescent="0.25">
      <c r="B13" s="33"/>
      <c r="C13" s="25" t="s">
        <v>5</v>
      </c>
      <c r="D13" s="25" t="s">
        <v>2</v>
      </c>
      <c r="E13" s="26">
        <v>1401</v>
      </c>
      <c r="F13" s="26">
        <v>1402</v>
      </c>
      <c r="G13" s="26">
        <v>1403</v>
      </c>
      <c r="H13" s="26" t="s">
        <v>98</v>
      </c>
      <c r="I13" s="26" t="s">
        <v>99</v>
      </c>
      <c r="J13" s="34"/>
    </row>
    <row r="14" spans="2:12" ht="30" customHeight="1" x14ac:dyDescent="0.25">
      <c r="B14" s="33"/>
      <c r="C14" s="44" t="s">
        <v>114</v>
      </c>
      <c r="D14" s="45"/>
      <c r="E14" s="52">
        <f>E6/$E$8</f>
        <v>1</v>
      </c>
      <c r="F14" s="52">
        <f>F6/$F$8</f>
        <v>0.99939156888309433</v>
      </c>
      <c r="G14" s="52">
        <f>G6/$G$8</f>
        <v>0.9982752510336681</v>
      </c>
      <c r="H14" s="52">
        <f>H6/$H$8</f>
        <v>1</v>
      </c>
      <c r="I14" s="53">
        <f>G14</f>
        <v>0.9982752510336681</v>
      </c>
      <c r="J14" s="34"/>
      <c r="L14" s="103"/>
    </row>
    <row r="15" spans="2:12" ht="30" customHeight="1" x14ac:dyDescent="0.25">
      <c r="B15" s="33"/>
      <c r="C15" s="1" t="s">
        <v>115</v>
      </c>
      <c r="D15" s="45"/>
      <c r="E15" s="83">
        <f>E7/$E$8</f>
        <v>0</v>
      </c>
      <c r="F15" s="83">
        <f>F7/$F$8</f>
        <v>6.0843111690569312E-4</v>
      </c>
      <c r="G15" s="52">
        <f>G7/$G$8</f>
        <v>1.7247489663319551E-3</v>
      </c>
      <c r="H15" s="52">
        <f>H7/$H$8</f>
        <v>0</v>
      </c>
      <c r="I15" s="53">
        <f>G15</f>
        <v>1.7247489663319551E-3</v>
      </c>
      <c r="J15" s="34"/>
    </row>
    <row r="16" spans="2:12" ht="30" customHeight="1" x14ac:dyDescent="0.25">
      <c r="B16" s="35"/>
      <c r="C16" s="36"/>
      <c r="D16" s="36"/>
      <c r="E16" s="36"/>
      <c r="F16" s="36"/>
      <c r="G16" s="36"/>
      <c r="H16" s="36"/>
      <c r="I16" s="36"/>
      <c r="J16" s="37"/>
    </row>
    <row r="18" spans="2:14" ht="30" customHeight="1" x14ac:dyDescent="0.25">
      <c r="B18" s="121" t="s">
        <v>67</v>
      </c>
      <c r="C18" s="122"/>
      <c r="D18" s="122"/>
      <c r="E18" s="42"/>
      <c r="F18" s="42"/>
      <c r="G18" s="42"/>
      <c r="H18" s="42"/>
      <c r="I18" s="42"/>
      <c r="J18" s="43"/>
    </row>
    <row r="19" spans="2:14" ht="9.9499999999999993" customHeight="1" x14ac:dyDescent="0.25">
      <c r="B19" s="33"/>
      <c r="J19" s="34"/>
    </row>
    <row r="20" spans="2:14" ht="30" customHeight="1" x14ac:dyDescent="0.25">
      <c r="B20" s="33"/>
      <c r="C20" s="125" t="s">
        <v>14</v>
      </c>
      <c r="D20" s="126"/>
      <c r="E20" s="64"/>
      <c r="F20" s="64"/>
      <c r="G20" s="64"/>
      <c r="H20" s="64"/>
      <c r="I20" s="65"/>
      <c r="J20" s="34"/>
    </row>
    <row r="21" spans="2:14" ht="30" customHeight="1" x14ac:dyDescent="0.25">
      <c r="B21" s="33"/>
      <c r="C21" s="25" t="s">
        <v>1</v>
      </c>
      <c r="D21" s="25" t="s">
        <v>2</v>
      </c>
      <c r="E21" s="26">
        <v>1401</v>
      </c>
      <c r="F21" s="26">
        <v>1402</v>
      </c>
      <c r="G21" s="26">
        <v>1403</v>
      </c>
      <c r="H21" s="26" t="s">
        <v>98</v>
      </c>
      <c r="I21" s="26" t="s">
        <v>99</v>
      </c>
      <c r="J21" s="34"/>
    </row>
    <row r="22" spans="2:14" ht="30" customHeight="1" x14ac:dyDescent="0.25">
      <c r="B22" s="33"/>
      <c r="C22" s="44" t="s">
        <v>114</v>
      </c>
      <c r="D22" s="45" t="s">
        <v>121</v>
      </c>
      <c r="E22" s="45">
        <v>32508000</v>
      </c>
      <c r="F22" s="45">
        <v>33875000</v>
      </c>
      <c r="G22" s="45">
        <v>40809000</v>
      </c>
      <c r="H22" s="45">
        <v>43332000</v>
      </c>
      <c r="I22" s="46">
        <f>$I$28*I35</f>
        <v>41579205.278734654</v>
      </c>
      <c r="J22" s="34"/>
    </row>
    <row r="23" spans="2:14" ht="30" customHeight="1" x14ac:dyDescent="0.25">
      <c r="B23" s="33"/>
      <c r="C23" s="47" t="s">
        <v>115</v>
      </c>
      <c r="D23" s="45" t="s">
        <v>121</v>
      </c>
      <c r="E23" s="48">
        <v>0</v>
      </c>
      <c r="F23" s="48">
        <v>17000</v>
      </c>
      <c r="G23" s="48">
        <v>26000</v>
      </c>
      <c r="H23" s="48">
        <v>0</v>
      </c>
      <c r="I23" s="46">
        <f>$I$28*I36</f>
        <v>26490.708844791618</v>
      </c>
      <c r="J23" s="34"/>
    </row>
    <row r="24" spans="2:14" ht="30" customHeight="1" x14ac:dyDescent="0.25">
      <c r="B24" s="33"/>
      <c r="C24" s="20" t="s">
        <v>76</v>
      </c>
      <c r="D24" s="21" t="s">
        <v>121</v>
      </c>
      <c r="E24" s="21">
        <f>SUM(E22:E23)</f>
        <v>32508000</v>
      </c>
      <c r="F24" s="21">
        <f>SUM(F22:F23)</f>
        <v>33892000</v>
      </c>
      <c r="G24" s="21">
        <f>SUM(G22:G23)</f>
        <v>40835000</v>
      </c>
      <c r="H24" s="21">
        <f>SUM(H22:H23)</f>
        <v>43332000</v>
      </c>
      <c r="I24" s="21">
        <f>SUM(I22:I23)</f>
        <v>41605695.987579443</v>
      </c>
      <c r="J24" s="34"/>
    </row>
    <row r="25" spans="2:14" ht="30" customHeight="1" x14ac:dyDescent="0.25">
      <c r="B25" s="33"/>
      <c r="C25" s="125" t="s">
        <v>15</v>
      </c>
      <c r="D25" s="126"/>
      <c r="E25" s="64"/>
      <c r="F25" s="64"/>
      <c r="G25" s="64"/>
      <c r="H25" s="64"/>
      <c r="I25" s="65"/>
      <c r="J25" s="34"/>
    </row>
    <row r="26" spans="2:14" ht="30" customHeight="1" x14ac:dyDescent="0.25">
      <c r="B26" s="33"/>
      <c r="C26" s="60" t="s">
        <v>114</v>
      </c>
      <c r="D26" s="61" t="s">
        <v>121</v>
      </c>
      <c r="E26" s="61">
        <v>0</v>
      </c>
      <c r="F26" s="61">
        <v>400000</v>
      </c>
      <c r="G26" s="61">
        <v>387000</v>
      </c>
      <c r="H26" s="61">
        <v>1622000</v>
      </c>
      <c r="I26" s="62">
        <f>$I$28*I38</f>
        <v>394304.01242055208</v>
      </c>
      <c r="J26" s="34"/>
    </row>
    <row r="27" spans="2:14" ht="30" customHeight="1" x14ac:dyDescent="0.25">
      <c r="B27" s="33"/>
      <c r="C27" s="20" t="s">
        <v>77</v>
      </c>
      <c r="D27" s="21" t="s">
        <v>121</v>
      </c>
      <c r="E27" s="21">
        <f>SUM(E26:E26)</f>
        <v>0</v>
      </c>
      <c r="F27" s="21">
        <f>SUM(F26:F26)</f>
        <v>400000</v>
      </c>
      <c r="G27" s="21">
        <f>SUM(G26:G26)</f>
        <v>387000</v>
      </c>
      <c r="H27" s="21">
        <f>SUM(H26:H26)</f>
        <v>1622000</v>
      </c>
      <c r="I27" s="21">
        <f>SUM(I26:I26)</f>
        <v>394304.01242055208</v>
      </c>
      <c r="J27" s="34"/>
    </row>
    <row r="28" spans="2:14" ht="30" customHeight="1" x14ac:dyDescent="0.25">
      <c r="B28" s="33"/>
      <c r="C28" s="20" t="s">
        <v>3</v>
      </c>
      <c r="D28" s="21" t="s">
        <v>121</v>
      </c>
      <c r="E28" s="21">
        <f>E24+E27</f>
        <v>32508000</v>
      </c>
      <c r="F28" s="21">
        <f>F24+F27</f>
        <v>34292000</v>
      </c>
      <c r="G28" s="21">
        <f>G24+G27</f>
        <v>41222000</v>
      </c>
      <c r="H28" s="21">
        <f>H24+H27</f>
        <v>44954000</v>
      </c>
      <c r="I28" s="21">
        <f>I8</f>
        <v>42000000</v>
      </c>
      <c r="J28" s="34"/>
      <c r="K28" s="93"/>
      <c r="L28" s="93"/>
      <c r="M28" s="93"/>
      <c r="N28" s="93"/>
    </row>
    <row r="29" spans="2:14" ht="30" customHeight="1" x14ac:dyDescent="0.25">
      <c r="B29" s="35"/>
      <c r="C29" s="36"/>
      <c r="D29" s="36"/>
      <c r="E29" s="36"/>
      <c r="F29" s="36"/>
      <c r="G29" s="36"/>
      <c r="H29" s="36"/>
      <c r="I29" s="36"/>
      <c r="J29" s="37"/>
    </row>
    <row r="31" spans="2:14" ht="30" customHeight="1" x14ac:dyDescent="0.25">
      <c r="B31" s="121" t="s">
        <v>68</v>
      </c>
      <c r="C31" s="122"/>
      <c r="D31" s="122"/>
      <c r="E31" s="42"/>
      <c r="F31" s="42"/>
      <c r="G31" s="42"/>
      <c r="H31" s="42"/>
      <c r="I31" s="42"/>
      <c r="J31" s="43"/>
    </row>
    <row r="32" spans="2:14" ht="9.9499999999999993" customHeight="1" x14ac:dyDescent="0.25">
      <c r="B32" s="33"/>
      <c r="J32" s="34"/>
    </row>
    <row r="33" spans="2:19" ht="30" customHeight="1" x14ac:dyDescent="0.25">
      <c r="B33" s="33"/>
      <c r="C33" s="125" t="s">
        <v>9</v>
      </c>
      <c r="D33" s="126"/>
      <c r="E33" s="64"/>
      <c r="F33" s="64"/>
      <c r="G33" s="64"/>
      <c r="H33" s="64"/>
      <c r="I33" s="65"/>
      <c r="J33" s="34"/>
    </row>
    <row r="34" spans="2:19" ht="30" customHeight="1" x14ac:dyDescent="0.25">
      <c r="B34" s="33"/>
      <c r="C34" s="25" t="s">
        <v>1</v>
      </c>
      <c r="D34" s="25" t="s">
        <v>2</v>
      </c>
      <c r="E34" s="26">
        <v>1401</v>
      </c>
      <c r="F34" s="26">
        <v>1402</v>
      </c>
      <c r="G34" s="26">
        <v>1403</v>
      </c>
      <c r="H34" s="26" t="s">
        <v>98</v>
      </c>
      <c r="I34" s="26" t="s">
        <v>99</v>
      </c>
      <c r="J34" s="34"/>
    </row>
    <row r="35" spans="2:19" ht="30" customHeight="1" x14ac:dyDescent="0.25">
      <c r="B35" s="33"/>
      <c r="C35" s="44" t="s">
        <v>114</v>
      </c>
      <c r="D35" s="45"/>
      <c r="E35" s="52">
        <f>E22/درآمد!$E$28</f>
        <v>1</v>
      </c>
      <c r="F35" s="52">
        <f>F22/درآمد!$F$28</f>
        <v>0.98783972938294651</v>
      </c>
      <c r="G35" s="52">
        <f>G22/درآمد!$G$28</f>
        <v>0.98998107806511082</v>
      </c>
      <c r="H35" s="52">
        <f>H22/درآمد!$H$28</f>
        <v>0.96391867242069673</v>
      </c>
      <c r="I35" s="53">
        <f>G35</f>
        <v>0.98998107806511082</v>
      </c>
      <c r="J35" s="34"/>
    </row>
    <row r="36" spans="2:19" ht="30" customHeight="1" x14ac:dyDescent="0.25">
      <c r="B36" s="33"/>
      <c r="C36" s="47" t="s">
        <v>115</v>
      </c>
      <c r="D36" s="48"/>
      <c r="E36" s="54">
        <f>E23/درآمد!$E$28</f>
        <v>0</v>
      </c>
      <c r="F36" s="54">
        <f>F23/درآمد!$F$28</f>
        <v>4.9574244721800999E-4</v>
      </c>
      <c r="G36" s="52">
        <f>G23/درآمد!$G$28</f>
        <v>6.30731162971229E-4</v>
      </c>
      <c r="H36" s="52">
        <f>H23/درآمد!$H$28</f>
        <v>0</v>
      </c>
      <c r="I36" s="53">
        <f>G36</f>
        <v>6.30731162971229E-4</v>
      </c>
      <c r="J36" s="34"/>
    </row>
    <row r="37" spans="2:19" ht="30" customHeight="1" x14ac:dyDescent="0.25">
      <c r="B37" s="33"/>
      <c r="C37" s="125" t="s">
        <v>11</v>
      </c>
      <c r="D37" s="126"/>
      <c r="E37" s="64"/>
      <c r="F37" s="64"/>
      <c r="G37" s="64"/>
      <c r="H37" s="64"/>
      <c r="I37" s="65"/>
      <c r="J37" s="34"/>
    </row>
    <row r="38" spans="2:19" ht="30" customHeight="1" x14ac:dyDescent="0.25">
      <c r="B38" s="33"/>
      <c r="C38" s="44" t="s">
        <v>114</v>
      </c>
      <c r="D38" s="45"/>
      <c r="E38" s="91">
        <f>E26/درآمد!$E$28</f>
        <v>0</v>
      </c>
      <c r="F38" s="91">
        <f>F26/درآمد!$F$28</f>
        <v>1.166452816983553E-2</v>
      </c>
      <c r="G38" s="91">
        <f>G26/درآمد!$G$28</f>
        <v>9.3881907719179074E-3</v>
      </c>
      <c r="H38" s="91">
        <f>H26/درآمد!$H$28</f>
        <v>3.6081327579303289E-2</v>
      </c>
      <c r="I38" s="92">
        <f>G38</f>
        <v>9.3881907719179074E-3</v>
      </c>
      <c r="J38" s="34"/>
    </row>
    <row r="39" spans="2:19" ht="30" customHeight="1" x14ac:dyDescent="0.25">
      <c r="B39" s="33"/>
      <c r="C39" s="20" t="s">
        <v>3</v>
      </c>
      <c r="D39" s="63"/>
      <c r="E39" s="63">
        <f>SUBTOTAL(109,درآمد!$E$35:$E$36)+SUBTOTAL(109,درآمد!$E$38:$E$38)</f>
        <v>1</v>
      </c>
      <c r="F39" s="63">
        <f>SUBTOTAL(109,درآمد!$F$35:$F$36)+SUBTOTAL(109,درآمد!$F$38:$F$38)</f>
        <v>1</v>
      </c>
      <c r="G39" s="63">
        <f>SUBTOTAL(109,درآمد!$F$35:$F$36)+SUBTOTAL(109,درآمد!$F$38:$F$38)</f>
        <v>1</v>
      </c>
      <c r="H39" s="63">
        <f>SUBTOTAL(109,درآمد!$F$35:$F$36)+SUBTOTAL(109,درآمد!$F$38:$F$38)</f>
        <v>1</v>
      </c>
      <c r="I39" s="102">
        <f>SUBTOTAL(109,درآمد!$I$35:$I$36)+SUBTOTAL(109,درآمد!$I$38:$I$38)</f>
        <v>0.99999999999999989</v>
      </c>
      <c r="J39" s="34"/>
    </row>
    <row r="40" spans="2:19" ht="30" customHeight="1" x14ac:dyDescent="0.25">
      <c r="B40" s="35"/>
      <c r="C40" s="36"/>
      <c r="D40" s="36"/>
      <c r="E40" s="36"/>
      <c r="F40" s="36"/>
      <c r="G40" s="36"/>
      <c r="H40" s="36"/>
      <c r="I40" s="36"/>
      <c r="J40" s="37"/>
    </row>
    <row r="42" spans="2:19" ht="30" customHeight="1" x14ac:dyDescent="0.25">
      <c r="B42" s="121" t="s">
        <v>70</v>
      </c>
      <c r="C42" s="122"/>
      <c r="D42" s="122"/>
      <c r="E42" s="42"/>
      <c r="F42" s="42"/>
      <c r="G42" s="42"/>
      <c r="H42" s="42"/>
      <c r="I42" s="42"/>
      <c r="J42" s="43"/>
      <c r="L42" s="121" t="s">
        <v>123</v>
      </c>
      <c r="M42" s="122"/>
      <c r="N42" s="122"/>
      <c r="O42" s="42"/>
      <c r="P42" s="42"/>
      <c r="Q42" s="42"/>
      <c r="R42" s="42"/>
      <c r="S42" s="43"/>
    </row>
    <row r="43" spans="2:19" ht="30" customHeight="1" x14ac:dyDescent="0.25">
      <c r="B43" s="33"/>
      <c r="J43" s="34"/>
      <c r="L43" s="33"/>
      <c r="S43" s="34"/>
    </row>
    <row r="44" spans="2:19" ht="30" customHeight="1" x14ac:dyDescent="0.25">
      <c r="B44" s="33"/>
      <c r="C44" s="125" t="s">
        <v>12</v>
      </c>
      <c r="D44" s="126"/>
      <c r="E44" s="64"/>
      <c r="F44" s="64"/>
      <c r="G44" s="64"/>
      <c r="H44" s="64"/>
      <c r="I44" s="65"/>
      <c r="J44" s="34"/>
      <c r="L44" s="33"/>
      <c r="M44" s="125" t="s">
        <v>12</v>
      </c>
      <c r="N44" s="126"/>
      <c r="O44" s="64"/>
      <c r="P44" s="64"/>
      <c r="Q44" s="64"/>
      <c r="R44" s="65"/>
      <c r="S44" s="34"/>
    </row>
    <row r="45" spans="2:19" ht="30" customHeight="1" x14ac:dyDescent="0.25">
      <c r="B45" s="33"/>
      <c r="C45" s="25" t="s">
        <v>1</v>
      </c>
      <c r="D45" s="25" t="s">
        <v>2</v>
      </c>
      <c r="E45" s="26">
        <v>1401</v>
      </c>
      <c r="F45" s="26">
        <v>1402</v>
      </c>
      <c r="G45" s="26">
        <v>1403</v>
      </c>
      <c r="H45" s="26" t="s">
        <v>98</v>
      </c>
      <c r="I45" s="26" t="s">
        <v>99</v>
      </c>
      <c r="J45" s="34"/>
      <c r="L45" s="33"/>
      <c r="M45" s="25" t="s">
        <v>1</v>
      </c>
      <c r="N45" s="25" t="s">
        <v>2</v>
      </c>
      <c r="O45" s="26">
        <v>1401</v>
      </c>
      <c r="P45" s="26">
        <v>1402</v>
      </c>
      <c r="Q45" s="26">
        <v>1403</v>
      </c>
      <c r="R45" s="26" t="s">
        <v>99</v>
      </c>
      <c r="S45" s="34"/>
    </row>
    <row r="46" spans="2:19" ht="30" customHeight="1" x14ac:dyDescent="0.25">
      <c r="B46" s="33"/>
      <c r="C46" s="44" t="s">
        <v>114</v>
      </c>
      <c r="D46" s="45" t="s">
        <v>7</v>
      </c>
      <c r="E46" s="45">
        <v>816397471</v>
      </c>
      <c r="F46" s="45">
        <v>1197426804</v>
      </c>
      <c r="G46" s="45">
        <v>1536492685</v>
      </c>
      <c r="H46" s="45">
        <v>1802061317</v>
      </c>
      <c r="I46" s="46">
        <f>G46*(1+مفروضات!$E$9)</f>
        <v>2074265124.7500002</v>
      </c>
      <c r="J46" s="34"/>
      <c r="K46" s="93"/>
      <c r="L46" s="33"/>
      <c r="M46" s="44" t="s">
        <v>114</v>
      </c>
      <c r="N46" s="45"/>
      <c r="O46" s="52">
        <f>E49/E46</f>
        <v>0</v>
      </c>
      <c r="P46" s="52">
        <f>F49/F46</f>
        <v>0.86306319229513417</v>
      </c>
      <c r="Q46" s="52">
        <f>G49/G46</f>
        <v>0.78635078044644258</v>
      </c>
      <c r="R46" s="52">
        <f>AVERAGE(P46:Q46)</f>
        <v>0.82470698637078832</v>
      </c>
      <c r="S46" s="34"/>
    </row>
    <row r="47" spans="2:19" ht="30" customHeight="1" x14ac:dyDescent="0.25">
      <c r="B47" s="33"/>
      <c r="C47" s="47" t="s">
        <v>115</v>
      </c>
      <c r="D47" s="48" t="s">
        <v>7</v>
      </c>
      <c r="E47" s="48">
        <v>0</v>
      </c>
      <c r="F47" s="45">
        <v>953000000</v>
      </c>
      <c r="G47" s="48">
        <v>1069576923</v>
      </c>
      <c r="H47" s="48">
        <v>0</v>
      </c>
      <c r="I47" s="46">
        <f>G47*(1+مفروضات!$E$9)</f>
        <v>1443928846.0500002</v>
      </c>
      <c r="J47" s="34"/>
      <c r="K47" s="93"/>
      <c r="L47" s="35"/>
      <c r="M47" s="105"/>
      <c r="N47" s="106"/>
      <c r="O47" s="106"/>
      <c r="P47" s="106"/>
      <c r="Q47" s="106"/>
      <c r="R47" s="107"/>
      <c r="S47" s="37"/>
    </row>
    <row r="48" spans="2:19" ht="30" customHeight="1" x14ac:dyDescent="0.25">
      <c r="B48" s="33"/>
      <c r="C48" s="127" t="s">
        <v>13</v>
      </c>
      <c r="D48" s="128"/>
      <c r="E48" s="128"/>
      <c r="F48" s="128"/>
      <c r="G48" s="128"/>
      <c r="H48" s="128"/>
      <c r="I48" s="128"/>
      <c r="J48" s="34"/>
    </row>
    <row r="49" spans="2:14" ht="30" customHeight="1" x14ac:dyDescent="0.25">
      <c r="B49" s="33"/>
      <c r="C49" s="44" t="s">
        <v>114</v>
      </c>
      <c r="D49" s="45" t="s">
        <v>7</v>
      </c>
      <c r="E49" s="45">
        <v>0</v>
      </c>
      <c r="F49" s="45">
        <v>1033455000</v>
      </c>
      <c r="G49" s="45">
        <v>1208222222</v>
      </c>
      <c r="H49" s="45">
        <v>1620819975</v>
      </c>
      <c r="I49" s="46">
        <f>I46*R46</f>
        <v>1710660939.9665999</v>
      </c>
      <c r="J49" s="34"/>
    </row>
    <row r="50" spans="2:14" ht="30" customHeight="1" x14ac:dyDescent="0.25">
      <c r="B50" s="35"/>
      <c r="C50" s="36"/>
      <c r="D50" s="36"/>
      <c r="E50" s="36"/>
      <c r="F50" s="36"/>
      <c r="G50" s="36"/>
      <c r="H50" s="36"/>
      <c r="I50" s="36"/>
      <c r="J50" s="37"/>
    </row>
    <row r="52" spans="2:14" ht="30" hidden="1" customHeight="1" x14ac:dyDescent="0.25">
      <c r="B52" s="123" t="s">
        <v>100</v>
      </c>
      <c r="C52" s="124"/>
      <c r="D52" s="124"/>
      <c r="E52" s="66"/>
      <c r="F52" s="66"/>
      <c r="G52" s="66"/>
      <c r="H52" s="66"/>
      <c r="I52" s="66"/>
      <c r="J52" s="67"/>
    </row>
    <row r="53" spans="2:14" ht="30" hidden="1" customHeight="1" x14ac:dyDescent="0.25">
      <c r="B53" s="27"/>
      <c r="J53" s="28"/>
    </row>
    <row r="54" spans="2:14" ht="30" hidden="1" customHeight="1" x14ac:dyDescent="0.25">
      <c r="B54" s="27"/>
      <c r="C54" s="125" t="s">
        <v>96</v>
      </c>
      <c r="D54" s="126"/>
      <c r="E54" s="64"/>
      <c r="F54" s="64"/>
      <c r="G54" s="64"/>
      <c r="H54" s="64"/>
      <c r="I54" s="65"/>
      <c r="J54" s="28"/>
    </row>
    <row r="55" spans="2:14" ht="30" hidden="1" customHeight="1" x14ac:dyDescent="0.25">
      <c r="B55" s="27"/>
      <c r="C55" s="25" t="s">
        <v>1</v>
      </c>
      <c r="D55" s="25" t="s">
        <v>2</v>
      </c>
      <c r="E55" s="26">
        <v>1401</v>
      </c>
      <c r="F55" s="26">
        <v>1402</v>
      </c>
      <c r="G55" s="26">
        <v>1403</v>
      </c>
      <c r="H55" s="26" t="s">
        <v>98</v>
      </c>
      <c r="I55" s="26" t="s">
        <v>99</v>
      </c>
      <c r="J55" s="28"/>
    </row>
    <row r="56" spans="2:14" ht="30" hidden="1" customHeight="1" x14ac:dyDescent="0.25">
      <c r="B56" s="27"/>
      <c r="C56" s="44" t="s">
        <v>72</v>
      </c>
      <c r="D56" s="45" t="s">
        <v>7</v>
      </c>
      <c r="E56" s="52" t="e">
        <f t="shared" ref="E56:H57" si="0">E46/E$47</f>
        <v>#DIV/0!</v>
      </c>
      <c r="F56" s="52">
        <f t="shared" si="0"/>
        <v>1.2564814312696748</v>
      </c>
      <c r="G56" s="52">
        <f t="shared" si="0"/>
        <v>1.4365424795164545</v>
      </c>
      <c r="H56" s="52" t="e">
        <f t="shared" si="0"/>
        <v>#DIV/0!</v>
      </c>
      <c r="I56" s="53">
        <v>1.2466443142673866</v>
      </c>
      <c r="J56" s="28"/>
      <c r="L56" s="93"/>
      <c r="M56" s="93"/>
      <c r="N56" s="93"/>
    </row>
    <row r="57" spans="2:14" ht="30" hidden="1" customHeight="1" x14ac:dyDescent="0.25">
      <c r="B57" s="27"/>
      <c r="C57" s="47" t="s">
        <v>73</v>
      </c>
      <c r="D57" s="48" t="s">
        <v>7</v>
      </c>
      <c r="E57" s="52" t="e">
        <f t="shared" si="0"/>
        <v>#DIV/0!</v>
      </c>
      <c r="F57" s="52">
        <f t="shared" si="0"/>
        <v>1</v>
      </c>
      <c r="G57" s="52">
        <f t="shared" si="0"/>
        <v>1</v>
      </c>
      <c r="H57" s="52" t="e">
        <f t="shared" si="0"/>
        <v>#DIV/0!</v>
      </c>
      <c r="I57" s="53">
        <v>1</v>
      </c>
      <c r="J57" s="28"/>
      <c r="L57" s="93"/>
      <c r="M57" s="93"/>
      <c r="N57" s="93"/>
    </row>
    <row r="58" spans="2:14" ht="30" hidden="1" customHeight="1" x14ac:dyDescent="0.25">
      <c r="B58" s="27"/>
      <c r="C58" s="44" t="s">
        <v>74</v>
      </c>
      <c r="D58" s="45" t="s">
        <v>7</v>
      </c>
      <c r="E58" s="52" t="e">
        <f>#REF!/E$47</f>
        <v>#REF!</v>
      </c>
      <c r="F58" s="52" t="e">
        <f>#REF!/F$47</f>
        <v>#REF!</v>
      </c>
      <c r="G58" s="52" t="e">
        <f>#REF!/G$47</f>
        <v>#REF!</v>
      </c>
      <c r="H58" s="52" t="e">
        <f>#REF!/H$47</f>
        <v>#REF!</v>
      </c>
      <c r="I58" s="53">
        <v>1.4971487268175101</v>
      </c>
      <c r="J58" s="28"/>
      <c r="L58" s="93"/>
      <c r="M58" s="93"/>
      <c r="N58" s="93"/>
    </row>
    <row r="59" spans="2:14" ht="30" hidden="1" customHeight="1" x14ac:dyDescent="0.25">
      <c r="B59" s="27"/>
      <c r="C59" s="47" t="s">
        <v>75</v>
      </c>
      <c r="D59" s="48" t="s">
        <v>7</v>
      </c>
      <c r="E59" s="52" t="e">
        <f>#REF!/E$47</f>
        <v>#REF!</v>
      </c>
      <c r="F59" s="52" t="e">
        <f>#REF!/F$47</f>
        <v>#REF!</v>
      </c>
      <c r="G59" s="52" t="e">
        <f>#REF!/G$47</f>
        <v>#REF!</v>
      </c>
      <c r="H59" s="52" t="e">
        <f>#REF!/H$47</f>
        <v>#REF!</v>
      </c>
      <c r="I59" s="53">
        <v>0.68945495186180505</v>
      </c>
      <c r="J59" s="28"/>
      <c r="L59" s="93"/>
      <c r="M59" s="93"/>
      <c r="N59" s="93"/>
    </row>
    <row r="60" spans="2:14" ht="30" hidden="1" customHeight="1" x14ac:dyDescent="0.25">
      <c r="B60" s="27"/>
      <c r="C60" s="127" t="s">
        <v>97</v>
      </c>
      <c r="D60" s="128"/>
      <c r="E60" s="128"/>
      <c r="F60" s="128"/>
      <c r="G60" s="128"/>
      <c r="H60" s="128"/>
      <c r="I60" s="128"/>
      <c r="J60" s="28"/>
    </row>
    <row r="61" spans="2:14" ht="30" hidden="1" customHeight="1" x14ac:dyDescent="0.25">
      <c r="B61" s="27"/>
      <c r="C61" s="44" t="s">
        <v>72</v>
      </c>
      <c r="D61" s="45" t="s">
        <v>7</v>
      </c>
      <c r="E61" s="52" t="e">
        <f>E49/E$47</f>
        <v>#DIV/0!</v>
      </c>
      <c r="F61" s="52">
        <f>F49/F$47</f>
        <v>1.0844228751311646</v>
      </c>
      <c r="G61" s="52">
        <f>G49/G$47</f>
        <v>1.1296262999122317</v>
      </c>
      <c r="H61" s="52" t="e">
        <f>H49/H$47</f>
        <v>#DIV/0!</v>
      </c>
      <c r="I61" s="53">
        <v>0.95362159733466711</v>
      </c>
      <c r="J61" s="28"/>
    </row>
    <row r="62" spans="2:14" ht="30" hidden="1" customHeight="1" x14ac:dyDescent="0.25">
      <c r="B62" s="27"/>
      <c r="C62" s="47" t="s">
        <v>73</v>
      </c>
      <c r="D62" s="48" t="s">
        <v>7</v>
      </c>
      <c r="E62" s="52" t="e">
        <f>#REF!/E$47</f>
        <v>#REF!</v>
      </c>
      <c r="F62" s="52" t="e">
        <f>#REF!/F$47</f>
        <v>#REF!</v>
      </c>
      <c r="G62" s="52" t="e">
        <f>#REF!/G$47</f>
        <v>#REF!</v>
      </c>
      <c r="H62" s="52" t="e">
        <f>#REF!/H$47</f>
        <v>#REF!</v>
      </c>
      <c r="I62" s="53">
        <v>0.95305360337066269</v>
      </c>
      <c r="J62" s="28"/>
    </row>
    <row r="63" spans="2:14" ht="30" hidden="1" customHeight="1" x14ac:dyDescent="0.25">
      <c r="B63" s="27"/>
      <c r="C63" s="44" t="s">
        <v>74</v>
      </c>
      <c r="D63" s="45" t="s">
        <v>7</v>
      </c>
      <c r="E63" s="52" t="e">
        <f>#REF!/E$47</f>
        <v>#REF!</v>
      </c>
      <c r="F63" s="52" t="e">
        <f>#REF!/F$47</f>
        <v>#REF!</v>
      </c>
      <c r="G63" s="52" t="e">
        <f>#REF!/G$47</f>
        <v>#REF!</v>
      </c>
      <c r="H63" s="52" t="e">
        <f>#REF!/H$47</f>
        <v>#REF!</v>
      </c>
      <c r="I63" s="53">
        <v>0.86609330360549008</v>
      </c>
      <c r="J63" s="28"/>
    </row>
    <row r="64" spans="2:14" ht="30" hidden="1" customHeight="1" x14ac:dyDescent="0.25">
      <c r="B64" s="29"/>
      <c r="C64" s="30"/>
      <c r="D64" s="30"/>
      <c r="E64" s="31"/>
      <c r="F64" s="31"/>
      <c r="G64" s="31"/>
      <c r="H64" s="31"/>
      <c r="I64" s="31"/>
      <c r="J64" s="32"/>
    </row>
    <row r="65" spans="2:11" ht="30" hidden="1" customHeight="1" x14ac:dyDescent="0.25"/>
    <row r="66" spans="2:11" ht="30" customHeight="1" x14ac:dyDescent="0.25">
      <c r="B66" s="121" t="s">
        <v>69</v>
      </c>
      <c r="C66" s="122"/>
      <c r="D66" s="122"/>
      <c r="E66" s="42"/>
      <c r="F66" s="42"/>
      <c r="G66" s="42"/>
      <c r="H66" s="42"/>
      <c r="I66" s="42"/>
      <c r="J66" s="43"/>
    </row>
    <row r="67" spans="2:11" ht="9.9499999999999993" customHeight="1" x14ac:dyDescent="0.25">
      <c r="B67" s="33"/>
      <c r="J67" s="34"/>
    </row>
    <row r="68" spans="2:11" ht="30" customHeight="1" x14ac:dyDescent="0.25">
      <c r="B68" s="33"/>
      <c r="C68" s="125" t="s">
        <v>10</v>
      </c>
      <c r="D68" s="126"/>
      <c r="E68" s="64"/>
      <c r="F68" s="64"/>
      <c r="G68" s="64"/>
      <c r="H68" s="64"/>
      <c r="I68" s="65"/>
      <c r="J68" s="34"/>
    </row>
    <row r="69" spans="2:11" ht="30" customHeight="1" x14ac:dyDescent="0.25">
      <c r="B69" s="33"/>
      <c r="C69" s="25" t="s">
        <v>1</v>
      </c>
      <c r="D69" s="25" t="s">
        <v>2</v>
      </c>
      <c r="E69" s="26">
        <v>1401</v>
      </c>
      <c r="F69" s="26">
        <v>1402</v>
      </c>
      <c r="G69" s="26">
        <v>1403</v>
      </c>
      <c r="H69" s="26" t="s">
        <v>98</v>
      </c>
      <c r="I69" s="26" t="s">
        <v>99</v>
      </c>
      <c r="J69" s="34"/>
    </row>
    <row r="70" spans="2:11" ht="30" customHeight="1" x14ac:dyDescent="0.25">
      <c r="B70" s="33"/>
      <c r="C70" s="44" t="s">
        <v>114</v>
      </c>
      <c r="D70" s="45" t="s">
        <v>6</v>
      </c>
      <c r="E70" s="45">
        <v>26539449</v>
      </c>
      <c r="F70" s="45">
        <v>40562833</v>
      </c>
      <c r="G70" s="45">
        <v>62702730</v>
      </c>
      <c r="H70" s="45">
        <v>78086921</v>
      </c>
      <c r="I70" s="46">
        <f>(I22*I46)/1000000000</f>
        <v>86246295.424500406</v>
      </c>
      <c r="J70" s="34"/>
      <c r="K70" s="93"/>
    </row>
    <row r="71" spans="2:11" ht="30" customHeight="1" x14ac:dyDescent="0.25">
      <c r="B71" s="33"/>
      <c r="C71" s="47" t="s">
        <v>115</v>
      </c>
      <c r="D71" s="48" t="s">
        <v>6</v>
      </c>
      <c r="E71" s="48">
        <v>0</v>
      </c>
      <c r="F71" s="48">
        <v>16201</v>
      </c>
      <c r="G71" s="48">
        <v>27809</v>
      </c>
      <c r="H71" s="48">
        <v>0</v>
      </c>
      <c r="I71" s="49">
        <f>(I23*I47)/1000000000</f>
        <v>38250.698653306492</v>
      </c>
      <c r="J71" s="34"/>
      <c r="K71" s="93"/>
    </row>
    <row r="72" spans="2:11" ht="30" customHeight="1" x14ac:dyDescent="0.25">
      <c r="B72" s="33"/>
      <c r="C72" s="20" t="s">
        <v>76</v>
      </c>
      <c r="D72" s="21"/>
      <c r="E72" s="21">
        <f>SUM(E70:E71)</f>
        <v>26539449</v>
      </c>
      <c r="F72" s="21">
        <f>SUM(F70:F71)</f>
        <v>40579034</v>
      </c>
      <c r="G72" s="21">
        <f>SUM(G70:G71)</f>
        <v>62730539</v>
      </c>
      <c r="H72" s="21">
        <f>SUM(H70:H71)</f>
        <v>78086921</v>
      </c>
      <c r="I72" s="21">
        <f>SUM(I70:I71)</f>
        <v>86284546.123153716</v>
      </c>
      <c r="J72" s="34"/>
    </row>
    <row r="73" spans="2:11" ht="30" customHeight="1" x14ac:dyDescent="0.25">
      <c r="B73" s="33"/>
      <c r="C73" s="125" t="s">
        <v>16</v>
      </c>
      <c r="D73" s="126"/>
      <c r="E73" s="64"/>
      <c r="F73" s="64"/>
      <c r="G73" s="64"/>
      <c r="H73" s="64"/>
      <c r="I73" s="65"/>
      <c r="J73" s="34"/>
    </row>
    <row r="74" spans="2:11" ht="30" customHeight="1" x14ac:dyDescent="0.25">
      <c r="B74" s="33"/>
      <c r="C74" s="44" t="s">
        <v>114</v>
      </c>
      <c r="D74" s="45" t="s">
        <v>6</v>
      </c>
      <c r="E74" s="45">
        <v>100262</v>
      </c>
      <c r="F74" s="45">
        <v>413382</v>
      </c>
      <c r="G74" s="45">
        <v>467582</v>
      </c>
      <c r="H74" s="45">
        <v>2628970</v>
      </c>
      <c r="I74" s="46">
        <f>(I26*I49)/1000000000</f>
        <v>674520.47251994349</v>
      </c>
      <c r="J74" s="34"/>
    </row>
    <row r="75" spans="2:11" ht="30" customHeight="1" x14ac:dyDescent="0.25">
      <c r="B75" s="33"/>
      <c r="C75" s="20" t="s">
        <v>77</v>
      </c>
      <c r="D75" s="21"/>
      <c r="E75" s="21">
        <f>SUM(E74:E74)</f>
        <v>100262</v>
      </c>
      <c r="F75" s="21">
        <f>SUM(F74:F74)</f>
        <v>413382</v>
      </c>
      <c r="G75" s="21">
        <f>SUM(G74:G74)</f>
        <v>467582</v>
      </c>
      <c r="H75" s="21">
        <f>SUM(H74:H74)</f>
        <v>2628970</v>
      </c>
      <c r="I75" s="21">
        <f>SUM(I74:I74)</f>
        <v>674520.47251994349</v>
      </c>
      <c r="J75" s="34"/>
    </row>
    <row r="76" spans="2:11" ht="30" customHeight="1" x14ac:dyDescent="0.25">
      <c r="B76" s="33"/>
      <c r="C76" s="20" t="s">
        <v>3</v>
      </c>
      <c r="D76" s="21"/>
      <c r="E76" s="21">
        <f>E72+E75</f>
        <v>26639711</v>
      </c>
      <c r="F76" s="21">
        <f>F72+F75</f>
        <v>40992416</v>
      </c>
      <c r="G76" s="21">
        <f>G72+G75</f>
        <v>63198121</v>
      </c>
      <c r="H76" s="21">
        <f>H72+H75</f>
        <v>80715891</v>
      </c>
      <c r="I76" s="21">
        <f>I72+I75</f>
        <v>86959066.595673665</v>
      </c>
      <c r="J76" s="34"/>
    </row>
    <row r="77" spans="2:11" ht="5.0999999999999996" customHeight="1" x14ac:dyDescent="0.25">
      <c r="B77" s="33"/>
      <c r="J77" s="34"/>
    </row>
    <row r="78" spans="2:11" ht="30" customHeight="1" x14ac:dyDescent="0.25">
      <c r="B78" s="35"/>
      <c r="C78" s="36"/>
      <c r="D78" s="36"/>
      <c r="E78" s="36"/>
      <c r="F78" s="36"/>
      <c r="G78" s="36"/>
      <c r="H78" s="36"/>
      <c r="I78" s="36"/>
      <c r="J78" s="37"/>
    </row>
    <row r="80" spans="2:11" ht="9.9499999999999993" customHeight="1" x14ac:dyDescent="0.25"/>
    <row r="100" ht="9.9499999999999993" customHeight="1" x14ac:dyDescent="0.25"/>
  </sheetData>
  <mergeCells count="20">
    <mergeCell ref="L42:N42"/>
    <mergeCell ref="M44:N44"/>
    <mergeCell ref="C73:D73"/>
    <mergeCell ref="C68:D68"/>
    <mergeCell ref="B66:D66"/>
    <mergeCell ref="C54:D54"/>
    <mergeCell ref="C60:I60"/>
    <mergeCell ref="B2:D2"/>
    <mergeCell ref="B52:D52"/>
    <mergeCell ref="B31:D31"/>
    <mergeCell ref="C25:D25"/>
    <mergeCell ref="C20:D20"/>
    <mergeCell ref="B18:D18"/>
    <mergeCell ref="B11:D11"/>
    <mergeCell ref="C33:D33"/>
    <mergeCell ref="C44:D44"/>
    <mergeCell ref="B42:D42"/>
    <mergeCell ref="C37:D37"/>
    <mergeCell ref="C4:D4"/>
    <mergeCell ref="C48:I4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51B-6FB9-4DF7-8483-FD5760127BD5}">
  <dimension ref="B2:Q128"/>
  <sheetViews>
    <sheetView showGridLines="0" rightToLeft="1" topLeftCell="A116" zoomScale="96" zoomScaleNormal="79" workbookViewId="0">
      <selection activeCell="L120" sqref="L120"/>
    </sheetView>
  </sheetViews>
  <sheetFormatPr defaultColWidth="9.140625"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10" width="15.7109375" style="1" customWidth="1"/>
    <col min="11" max="11" width="5.7109375" style="1" customWidth="1"/>
    <col min="12" max="16384" width="9.140625" style="1"/>
  </cols>
  <sheetData>
    <row r="2" spans="2:11" ht="30" customHeight="1" x14ac:dyDescent="0.25">
      <c r="B2" s="121" t="s">
        <v>19</v>
      </c>
      <c r="C2" s="122"/>
      <c r="D2" s="122"/>
      <c r="E2" s="42"/>
      <c r="F2" s="42"/>
      <c r="G2" s="42"/>
      <c r="H2" s="42"/>
      <c r="I2" s="42"/>
      <c r="J2" s="42"/>
      <c r="K2" s="43"/>
    </row>
    <row r="3" spans="2:11" ht="9.9499999999999993" customHeight="1" x14ac:dyDescent="0.25">
      <c r="B3" s="33"/>
      <c r="K3" s="34"/>
    </row>
    <row r="4" spans="2:11" ht="30" customHeight="1" x14ac:dyDescent="0.25">
      <c r="B4" s="33"/>
      <c r="C4" s="125" t="s">
        <v>83</v>
      </c>
      <c r="D4" s="126" t="s">
        <v>2</v>
      </c>
      <c r="E4" s="64"/>
      <c r="F4" s="64"/>
      <c r="G4" s="64"/>
      <c r="H4" s="65"/>
      <c r="I4" s="80"/>
      <c r="J4" s="80"/>
      <c r="K4" s="34"/>
    </row>
    <row r="5" spans="2:11" ht="30" customHeight="1" x14ac:dyDescent="0.25">
      <c r="B5" s="33"/>
      <c r="C5" s="25" t="s">
        <v>1</v>
      </c>
      <c r="D5" s="25" t="s">
        <v>2</v>
      </c>
      <c r="E5" s="26">
        <v>1401</v>
      </c>
      <c r="F5" s="26">
        <v>1402</v>
      </c>
      <c r="G5" s="26">
        <v>1403</v>
      </c>
      <c r="H5" s="26" t="s">
        <v>98</v>
      </c>
      <c r="I5" s="26" t="s">
        <v>99</v>
      </c>
      <c r="J5" s="26"/>
      <c r="K5" s="34"/>
    </row>
    <row r="6" spans="2:11" ht="30" customHeight="1" x14ac:dyDescent="0.25">
      <c r="B6" s="33"/>
      <c r="C6" s="44" t="s">
        <v>79</v>
      </c>
      <c r="D6" s="45" t="s">
        <v>110</v>
      </c>
      <c r="E6" s="45">
        <v>5637841</v>
      </c>
      <c r="F6" s="45">
        <v>6229887</v>
      </c>
      <c r="G6" s="45">
        <v>7496361</v>
      </c>
      <c r="H6" s="45">
        <v>7687759</v>
      </c>
      <c r="I6" s="81">
        <f>$I$13*I19</f>
        <v>7439971.3833376626</v>
      </c>
      <c r="J6" s="81"/>
      <c r="K6" s="34"/>
    </row>
    <row r="7" spans="2:11" ht="30" customHeight="1" x14ac:dyDescent="0.25">
      <c r="B7" s="33"/>
      <c r="C7" s="44" t="s">
        <v>80</v>
      </c>
      <c r="D7" s="45" t="s">
        <v>110</v>
      </c>
      <c r="E7" s="45">
        <v>9726635</v>
      </c>
      <c r="F7" s="45">
        <v>10370574</v>
      </c>
      <c r="G7" s="45">
        <v>12538845</v>
      </c>
      <c r="H7" s="45">
        <v>13767426</v>
      </c>
      <c r="I7" s="81">
        <f>$I$13*I20</f>
        <v>12552243.340756541</v>
      </c>
      <c r="J7" s="81"/>
      <c r="K7" s="34"/>
    </row>
    <row r="8" spans="2:11" ht="30" customHeight="1" x14ac:dyDescent="0.25">
      <c r="B8" s="33"/>
      <c r="C8" s="44" t="s">
        <v>82</v>
      </c>
      <c r="D8" s="45" t="s">
        <v>110</v>
      </c>
      <c r="E8" s="45">
        <v>8384542</v>
      </c>
      <c r="F8" s="45">
        <v>9180992</v>
      </c>
      <c r="G8" s="45">
        <v>11068182</v>
      </c>
      <c r="H8" s="45">
        <v>11878411</v>
      </c>
      <c r="I8" s="81">
        <f>$I$13*I21</f>
        <v>11003994.361193681</v>
      </c>
      <c r="J8" s="81"/>
      <c r="K8" s="34"/>
    </row>
    <row r="9" spans="2:11" ht="30" customHeight="1" x14ac:dyDescent="0.25">
      <c r="B9" s="33"/>
      <c r="C9" s="44" t="s">
        <v>120</v>
      </c>
      <c r="D9" s="45" t="s">
        <v>110</v>
      </c>
      <c r="E9" s="45">
        <v>5344944</v>
      </c>
      <c r="F9" s="45">
        <v>5890477</v>
      </c>
      <c r="G9" s="45">
        <v>7053138</v>
      </c>
      <c r="H9" s="45">
        <v>7121547</v>
      </c>
      <c r="I9" s="81">
        <f>$I$13*I22</f>
        <v>7029273.1363458289</v>
      </c>
      <c r="J9" s="81"/>
      <c r="K9" s="34"/>
    </row>
    <row r="10" spans="2:11" ht="30" customHeight="1" x14ac:dyDescent="0.25">
      <c r="B10" s="33"/>
      <c r="C10" s="44" t="s">
        <v>119</v>
      </c>
      <c r="D10" s="45" t="s">
        <v>110</v>
      </c>
      <c r="E10" s="45">
        <v>4435633</v>
      </c>
      <c r="F10" s="45">
        <v>4781948</v>
      </c>
      <c r="G10" s="45">
        <v>5824606</v>
      </c>
      <c r="H10" s="45">
        <v>5969267</v>
      </c>
      <c r="I10" s="81">
        <f>$I$13*I23</f>
        <v>5780788.5354177309</v>
      </c>
      <c r="J10" s="81"/>
      <c r="K10" s="34"/>
    </row>
    <row r="11" spans="2:11" ht="30" customHeight="1" x14ac:dyDescent="0.25">
      <c r="B11" s="33"/>
      <c r="C11" s="50" t="s">
        <v>27</v>
      </c>
      <c r="D11" s="51"/>
      <c r="E11" s="51">
        <f>SUM(E6:E10)</f>
        <v>33529595</v>
      </c>
      <c r="F11" s="51">
        <f>SUM(F6:F10)</f>
        <v>36453878</v>
      </c>
      <c r="G11" s="51">
        <f>SUM(G6:G10)</f>
        <v>43981132</v>
      </c>
      <c r="H11" s="51">
        <f>SUM(H6:H10)</f>
        <v>46424410</v>
      </c>
      <c r="I11" s="51">
        <f>SUM(I6:I10)</f>
        <v>43806270.757051438</v>
      </c>
      <c r="J11" s="38"/>
      <c r="K11" s="34"/>
    </row>
    <row r="12" spans="2:11" ht="4.5" customHeight="1" x14ac:dyDescent="0.25">
      <c r="B12" s="33"/>
      <c r="K12" s="34"/>
    </row>
    <row r="13" spans="2:11" ht="30" customHeight="1" x14ac:dyDescent="0.25">
      <c r="B13" s="33"/>
      <c r="C13" s="38" t="s">
        <v>84</v>
      </c>
      <c r="D13" s="38" t="s">
        <v>110</v>
      </c>
      <c r="E13" s="38">
        <f>درآمد!E8</f>
        <v>32436000</v>
      </c>
      <c r="F13" s="38">
        <f>درآمد!F8</f>
        <v>34515000</v>
      </c>
      <c r="G13" s="38">
        <f>درآمد!G8</f>
        <v>42325000</v>
      </c>
      <c r="H13" s="38">
        <f>درآمد!H8</f>
        <v>44954000</v>
      </c>
      <c r="I13" s="38">
        <f>درآمد!I8</f>
        <v>42000000</v>
      </c>
      <c r="J13" s="38"/>
      <c r="K13" s="34"/>
    </row>
    <row r="14" spans="2:11" ht="19.5" customHeight="1" x14ac:dyDescent="0.25"/>
    <row r="15" spans="2:11" ht="33.75" customHeight="1" x14ac:dyDescent="0.25">
      <c r="B15" s="121" t="s">
        <v>23</v>
      </c>
      <c r="C15" s="122"/>
      <c r="D15" s="122"/>
      <c r="E15" s="42"/>
      <c r="F15" s="42"/>
      <c r="G15" s="42"/>
      <c r="H15" s="42"/>
      <c r="I15" s="42"/>
      <c r="J15" s="42"/>
      <c r="K15" s="43"/>
    </row>
    <row r="16" spans="2:11" ht="6.75" customHeight="1" x14ac:dyDescent="0.25">
      <c r="B16" s="87"/>
      <c r="C16" s="88"/>
      <c r="D16" s="88"/>
      <c r="E16" s="89"/>
      <c r="F16" s="89"/>
      <c r="G16" s="89"/>
      <c r="H16" s="89"/>
      <c r="I16" s="89"/>
      <c r="J16" s="89"/>
      <c r="K16" s="90"/>
    </row>
    <row r="17" spans="2:17" ht="30" customHeight="1" x14ac:dyDescent="0.25">
      <c r="B17" s="33"/>
      <c r="C17" s="125" t="s">
        <v>83</v>
      </c>
      <c r="D17" s="126"/>
      <c r="E17" s="64"/>
      <c r="F17" s="64"/>
      <c r="G17" s="64"/>
      <c r="H17" s="65"/>
      <c r="I17" s="80"/>
      <c r="J17" s="80"/>
      <c r="K17" s="34"/>
    </row>
    <row r="18" spans="2:17" ht="30" customHeight="1" x14ac:dyDescent="0.25">
      <c r="B18" s="33"/>
      <c r="C18" s="25" t="s">
        <v>1</v>
      </c>
      <c r="D18" s="25" t="s">
        <v>2</v>
      </c>
      <c r="E18" s="26">
        <v>1401</v>
      </c>
      <c r="F18" s="26">
        <v>1402</v>
      </c>
      <c r="G18" s="26">
        <v>1403</v>
      </c>
      <c r="H18" s="26" t="s">
        <v>98</v>
      </c>
      <c r="I18" s="26" t="s">
        <v>99</v>
      </c>
      <c r="J18" s="26"/>
      <c r="K18" s="34"/>
    </row>
    <row r="19" spans="2:17" ht="30" customHeight="1" x14ac:dyDescent="0.25">
      <c r="B19" s="33"/>
      <c r="C19" s="44" t="s">
        <v>79</v>
      </c>
      <c r="D19" s="45"/>
      <c r="E19" s="52">
        <f>E6/$E$13</f>
        <v>0.17381431125909483</v>
      </c>
      <c r="F19" s="52">
        <f>F6/$F$13</f>
        <v>0.18049795740982183</v>
      </c>
      <c r="G19" s="52">
        <f>G6/$G$13</f>
        <v>0.17711425871234496</v>
      </c>
      <c r="H19" s="52">
        <f>H6/$H$13</f>
        <v>0.17101390310094763</v>
      </c>
      <c r="I19" s="82">
        <f>AVERAGE(E19:G19)</f>
        <v>0.17714217579375388</v>
      </c>
      <c r="J19" s="82"/>
      <c r="K19" s="34"/>
      <c r="L19" s="104"/>
    </row>
    <row r="20" spans="2:17" ht="30" customHeight="1" x14ac:dyDescent="0.25">
      <c r="B20" s="33"/>
      <c r="C20" s="44" t="s">
        <v>80</v>
      </c>
      <c r="D20" s="45"/>
      <c r="E20" s="52">
        <f>E7/$E$13</f>
        <v>0.29987159329140461</v>
      </c>
      <c r="F20" s="52">
        <f>F7/$F$13</f>
        <v>0.30046571056062582</v>
      </c>
      <c r="G20" s="52">
        <f>G7/$G$13</f>
        <v>0.2962515062020083</v>
      </c>
      <c r="H20" s="52">
        <f>H7/$H$13</f>
        <v>0.30625586154735951</v>
      </c>
      <c r="I20" s="82">
        <f>AVERAGE(E20:G20)</f>
        <v>0.29886293668467956</v>
      </c>
      <c r="J20" s="82"/>
      <c r="K20" s="34"/>
      <c r="L20" s="104"/>
    </row>
    <row r="21" spans="2:17" ht="30" customHeight="1" x14ac:dyDescent="0.25">
      <c r="B21" s="33"/>
      <c r="C21" s="44" t="s">
        <v>82</v>
      </c>
      <c r="D21" s="45"/>
      <c r="E21" s="52">
        <f>E8/$E$13</f>
        <v>0.2584949438895055</v>
      </c>
      <c r="F21" s="52">
        <f>F8/$F$13</f>
        <v>0.26600005794582066</v>
      </c>
      <c r="G21" s="52">
        <f>G8/$G$13</f>
        <v>0.26150459539279386</v>
      </c>
      <c r="H21" s="52">
        <f>H8/$H$13</f>
        <v>0.26423479556880369</v>
      </c>
      <c r="I21" s="82">
        <f t="shared" ref="I21:I23" si="0">AVERAGE(E21:G21)</f>
        <v>0.26199986574270667</v>
      </c>
      <c r="J21" s="82"/>
      <c r="K21" s="34"/>
      <c r="L21" s="104"/>
    </row>
    <row r="22" spans="2:17" ht="30" customHeight="1" x14ac:dyDescent="0.25">
      <c r="B22" s="33"/>
      <c r="C22" s="44" t="s">
        <v>120</v>
      </c>
      <c r="D22" s="45"/>
      <c r="E22" s="52">
        <f>E9/$E$13</f>
        <v>0.16478431372549018</v>
      </c>
      <c r="F22" s="52">
        <f>F9/$F$13</f>
        <v>0.17066426191510936</v>
      </c>
      <c r="G22" s="52">
        <f>G9/$G$13</f>
        <v>0.16664236266981688</v>
      </c>
      <c r="H22" s="52">
        <f>H9/$H$13</f>
        <v>0.15841853895092761</v>
      </c>
      <c r="I22" s="82">
        <f t="shared" si="0"/>
        <v>0.16736364610347212</v>
      </c>
      <c r="J22" s="82"/>
      <c r="K22" s="34"/>
      <c r="L22" s="104"/>
    </row>
    <row r="23" spans="2:17" ht="30" customHeight="1" x14ac:dyDescent="0.25">
      <c r="B23" s="33"/>
      <c r="C23" s="44" t="s">
        <v>119</v>
      </c>
      <c r="D23" s="45"/>
      <c r="E23" s="52">
        <f>E10/$E$13</f>
        <v>0.13675030829942039</v>
      </c>
      <c r="F23" s="52">
        <f>F10/$F$13</f>
        <v>0.13854695060118788</v>
      </c>
      <c r="G23" s="52">
        <f>G10/$G$13</f>
        <v>0.13761620791494389</v>
      </c>
      <c r="H23" s="52">
        <f>H10/$H$13</f>
        <v>0.13278611469502158</v>
      </c>
      <c r="I23" s="82">
        <f t="shared" si="0"/>
        <v>0.13763782227185073</v>
      </c>
      <c r="J23" s="82"/>
      <c r="K23" s="34"/>
      <c r="L23" s="104"/>
    </row>
    <row r="24" spans="2:17" ht="30" customHeight="1" x14ac:dyDescent="0.25">
      <c r="B24" s="35"/>
      <c r="C24" s="36"/>
      <c r="D24" s="36"/>
      <c r="E24" s="36"/>
      <c r="F24" s="36"/>
      <c r="G24" s="36"/>
      <c r="H24" s="36"/>
      <c r="I24" s="36"/>
      <c r="J24" s="36"/>
      <c r="K24" s="37"/>
      <c r="L24" s="104"/>
    </row>
    <row r="25" spans="2:17" ht="30" customHeight="1" x14ac:dyDescent="0.25">
      <c r="L25" s="104"/>
    </row>
    <row r="27" spans="2:17" ht="30" customHeight="1" x14ac:dyDescent="0.25">
      <c r="B27" s="121" t="s">
        <v>24</v>
      </c>
      <c r="C27" s="122"/>
      <c r="D27" s="122"/>
      <c r="E27" s="42"/>
      <c r="F27" s="42"/>
      <c r="G27" s="42"/>
      <c r="H27" s="42"/>
      <c r="I27" s="42"/>
      <c r="J27" s="42"/>
      <c r="K27" s="43"/>
    </row>
    <row r="28" spans="2:17" ht="9.9499999999999993" customHeight="1" x14ac:dyDescent="0.25">
      <c r="B28" s="33"/>
      <c r="K28" s="34"/>
    </row>
    <row r="29" spans="2:17" ht="30" customHeight="1" x14ac:dyDescent="0.25">
      <c r="B29" s="33"/>
      <c r="C29" s="125" t="s">
        <v>83</v>
      </c>
      <c r="D29" s="126"/>
      <c r="E29" s="64"/>
      <c r="F29" s="64"/>
      <c r="G29" s="64"/>
      <c r="H29" s="65"/>
      <c r="I29" s="80"/>
      <c r="J29" s="80"/>
      <c r="K29" s="34"/>
    </row>
    <row r="30" spans="2:17" ht="30" customHeight="1" x14ac:dyDescent="0.25">
      <c r="B30" s="33"/>
      <c r="C30" s="25" t="s">
        <v>1</v>
      </c>
      <c r="D30" s="25" t="s">
        <v>2</v>
      </c>
      <c r="E30" s="26">
        <v>1401</v>
      </c>
      <c r="F30" s="26">
        <v>1402</v>
      </c>
      <c r="G30" s="26">
        <v>1403</v>
      </c>
      <c r="H30" s="26" t="s">
        <v>98</v>
      </c>
      <c r="I30" s="26" t="s">
        <v>99</v>
      </c>
      <c r="J30" s="26" t="s">
        <v>99</v>
      </c>
      <c r="K30" s="34"/>
    </row>
    <row r="31" spans="2:17" ht="30" customHeight="1" x14ac:dyDescent="0.25">
      <c r="B31" s="33"/>
      <c r="C31" s="44" t="s">
        <v>79</v>
      </c>
      <c r="D31" s="45" t="s">
        <v>7</v>
      </c>
      <c r="E31" s="45">
        <v>544150</v>
      </c>
      <c r="F31" s="45">
        <v>673013</v>
      </c>
      <c r="G31" s="45">
        <v>767188</v>
      </c>
      <c r="H31" s="45">
        <v>1403501</v>
      </c>
      <c r="I31" s="84">
        <f>G31*(1+مفروضات!$E$10)</f>
        <v>1035703.8</v>
      </c>
      <c r="J31" s="84">
        <f>J71*$J$76</f>
        <v>1034983.6393770044</v>
      </c>
      <c r="K31" s="34"/>
      <c r="L31" s="93"/>
      <c r="M31" s="93"/>
      <c r="N31" s="93"/>
      <c r="O31" s="93"/>
      <c r="P31" s="93"/>
      <c r="Q31" s="93"/>
    </row>
    <row r="32" spans="2:17" ht="30" customHeight="1" x14ac:dyDescent="0.25">
      <c r="B32" s="33"/>
      <c r="C32" s="44" t="s">
        <v>80</v>
      </c>
      <c r="D32" s="45" t="s">
        <v>7</v>
      </c>
      <c r="E32" s="45">
        <v>508638</v>
      </c>
      <c r="F32" s="45">
        <v>546174</v>
      </c>
      <c r="G32" s="45">
        <v>801336</v>
      </c>
      <c r="H32" s="45">
        <v>1083279</v>
      </c>
      <c r="I32" s="84">
        <f>G32*(1+مفروضات!$E$10)</f>
        <v>1081803.6000000001</v>
      </c>
      <c r="J32" s="84">
        <f>J72*$J$76</f>
        <v>933701.3103309744</v>
      </c>
      <c r="K32" s="34"/>
      <c r="L32" s="93"/>
      <c r="M32" s="93"/>
      <c r="N32" s="93"/>
      <c r="O32" s="93"/>
      <c r="P32" s="93"/>
      <c r="Q32" s="93"/>
    </row>
    <row r="33" spans="2:17" ht="30" customHeight="1" x14ac:dyDescent="0.25">
      <c r="B33" s="33"/>
      <c r="C33" s="44" t="s">
        <v>82</v>
      </c>
      <c r="D33" s="45" t="s">
        <v>7</v>
      </c>
      <c r="E33" s="45">
        <v>369263</v>
      </c>
      <c r="F33" s="45">
        <v>423189</v>
      </c>
      <c r="G33" s="45">
        <v>581011</v>
      </c>
      <c r="H33" s="45">
        <v>680879</v>
      </c>
      <c r="I33" s="84">
        <f>G33*(1+مفروضات!$E$10)</f>
        <v>784364.85000000009</v>
      </c>
      <c r="J33" s="84">
        <f>J73*$J$76</f>
        <v>702529.27884019446</v>
      </c>
      <c r="K33" s="34"/>
      <c r="L33" s="93"/>
      <c r="M33" s="93"/>
      <c r="N33" s="93"/>
      <c r="O33" s="93"/>
      <c r="P33" s="93"/>
      <c r="Q33" s="93"/>
    </row>
    <row r="34" spans="2:17" ht="30" customHeight="1" x14ac:dyDescent="0.25">
      <c r="B34" s="33"/>
      <c r="C34" s="44" t="s">
        <v>120</v>
      </c>
      <c r="D34" s="45" t="s">
        <v>7</v>
      </c>
      <c r="E34" s="45">
        <v>722878</v>
      </c>
      <c r="F34" s="45">
        <v>823489</v>
      </c>
      <c r="G34" s="45">
        <v>1045526</v>
      </c>
      <c r="H34" s="45">
        <v>1344111</v>
      </c>
      <c r="I34" s="84">
        <f>G34*(1+مفروضات!$E$10)</f>
        <v>1411460.1</v>
      </c>
      <c r="J34" s="84">
        <f>J74*$J$76</f>
        <v>1322427.6897067935</v>
      </c>
      <c r="K34" s="34"/>
      <c r="L34" s="93"/>
      <c r="M34" s="93"/>
      <c r="N34" s="93"/>
      <c r="O34" s="93"/>
      <c r="P34" s="93"/>
      <c r="Q34" s="93"/>
    </row>
    <row r="35" spans="2:17" ht="30" customHeight="1" x14ac:dyDescent="0.25">
      <c r="B35" s="33"/>
      <c r="C35" s="44" t="s">
        <v>81</v>
      </c>
      <c r="D35" s="45" t="s">
        <v>7</v>
      </c>
      <c r="E35" s="45">
        <v>557413</v>
      </c>
      <c r="F35" s="45">
        <v>678946</v>
      </c>
      <c r="G35" s="45">
        <v>742555</v>
      </c>
      <c r="H35" s="45">
        <v>990306</v>
      </c>
      <c r="I35" s="84">
        <f>G35*(1+مفروضات!$E$10)</f>
        <v>1002449.2500000001</v>
      </c>
      <c r="J35" s="84">
        <f>J75*$J$76</f>
        <v>1027635.3187245319</v>
      </c>
      <c r="K35" s="34"/>
      <c r="L35" s="93"/>
      <c r="M35" s="93"/>
      <c r="N35" s="93"/>
      <c r="O35" s="93"/>
      <c r="P35" s="93"/>
      <c r="Q35" s="93"/>
    </row>
    <row r="36" spans="2:17" ht="30" customHeight="1" x14ac:dyDescent="0.25">
      <c r="B36" s="35"/>
      <c r="C36" s="36"/>
      <c r="D36" s="36"/>
      <c r="E36" s="36"/>
      <c r="F36" s="36"/>
      <c r="G36" s="36"/>
      <c r="H36" s="36"/>
      <c r="I36" s="36"/>
      <c r="J36" s="36"/>
      <c r="K36" s="37"/>
    </row>
    <row r="38" spans="2:17" ht="30" hidden="1" customHeight="1" x14ac:dyDescent="0.25"/>
    <row r="39" spans="2:17" ht="30" hidden="1" customHeight="1" x14ac:dyDescent="0.25"/>
    <row r="40" spans="2:17" ht="30" hidden="1" customHeight="1" x14ac:dyDescent="0.25"/>
    <row r="41" spans="2:17" ht="30" hidden="1" customHeight="1" x14ac:dyDescent="0.25"/>
    <row r="42" spans="2:17" ht="30" hidden="1" customHeight="1" x14ac:dyDescent="0.25"/>
    <row r="43" spans="2:17" ht="30" hidden="1" customHeight="1" x14ac:dyDescent="0.25"/>
    <row r="44" spans="2:17" ht="30" hidden="1" customHeight="1" x14ac:dyDescent="0.25">
      <c r="B44" s="121" t="s">
        <v>64</v>
      </c>
      <c r="C44" s="122"/>
      <c r="D44" s="122"/>
      <c r="E44" s="42"/>
      <c r="F44" s="42"/>
      <c r="G44" s="42"/>
      <c r="H44" s="42"/>
      <c r="I44" s="42"/>
      <c r="J44" s="42"/>
      <c r="K44" s="43"/>
    </row>
    <row r="45" spans="2:17" ht="9.9499999999999993" hidden="1" customHeight="1" x14ac:dyDescent="0.25">
      <c r="B45" s="33"/>
      <c r="K45" s="34"/>
    </row>
    <row r="46" spans="2:17" ht="30" hidden="1" customHeight="1" x14ac:dyDescent="0.25">
      <c r="B46" s="33"/>
      <c r="C46" s="25" t="s">
        <v>1</v>
      </c>
      <c r="D46" s="25" t="s">
        <v>2</v>
      </c>
      <c r="E46" s="26">
        <v>1401</v>
      </c>
      <c r="F46" s="26">
        <v>1402</v>
      </c>
      <c r="G46" s="26">
        <v>1403</v>
      </c>
      <c r="H46" s="26" t="s">
        <v>98</v>
      </c>
      <c r="I46" s="26" t="s">
        <v>99</v>
      </c>
      <c r="J46" s="26"/>
      <c r="K46" s="34"/>
    </row>
    <row r="47" spans="2:17" ht="30" hidden="1" customHeight="1" x14ac:dyDescent="0.25">
      <c r="B47" s="33"/>
      <c r="C47" s="44" t="s">
        <v>20</v>
      </c>
      <c r="D47" s="45"/>
      <c r="E47" s="52" t="e">
        <f>E30/E$51</f>
        <v>#DIV/0!</v>
      </c>
      <c r="F47" s="52">
        <f>F30/F$51</f>
        <v>1.356614463135792E-6</v>
      </c>
      <c r="G47" s="52"/>
      <c r="H47" s="53">
        <v>1.49</v>
      </c>
      <c r="I47" s="82"/>
      <c r="J47" s="82"/>
      <c r="K47" s="34"/>
    </row>
    <row r="48" spans="2:17" ht="30" hidden="1" customHeight="1" x14ac:dyDescent="0.25">
      <c r="B48" s="33"/>
      <c r="C48" s="47" t="s">
        <v>21</v>
      </c>
      <c r="D48" s="48"/>
      <c r="E48" s="54" t="e">
        <f>#REF!/E$51</f>
        <v>#REF!</v>
      </c>
      <c r="F48" s="54" t="e">
        <f>#REF!/F$51</f>
        <v>#REF!</v>
      </c>
      <c r="G48" s="54"/>
      <c r="H48" s="55">
        <v>0.35</v>
      </c>
      <c r="I48" s="83"/>
      <c r="J48" s="83"/>
      <c r="K48" s="34"/>
    </row>
    <row r="49" spans="2:11" ht="30" hidden="1" customHeight="1" x14ac:dyDescent="0.25">
      <c r="B49" s="33"/>
      <c r="C49" s="56" t="s">
        <v>22</v>
      </c>
      <c r="D49" s="57"/>
      <c r="E49" s="58" t="e">
        <f>#REF!/E$51</f>
        <v>#REF!</v>
      </c>
      <c r="F49" s="58" t="e">
        <f>#REF!/F$51</f>
        <v>#REF!</v>
      </c>
      <c r="G49" s="58"/>
      <c r="H49" s="59">
        <v>0.45</v>
      </c>
      <c r="I49" s="82"/>
      <c r="J49" s="82"/>
      <c r="K49" s="34"/>
    </row>
    <row r="50" spans="2:11" ht="5.0999999999999996" hidden="1" customHeight="1" x14ac:dyDescent="0.25">
      <c r="B50" s="33"/>
      <c r="K50" s="34"/>
    </row>
    <row r="51" spans="2:11" ht="30" hidden="1" customHeight="1" x14ac:dyDescent="0.25">
      <c r="B51" s="33"/>
      <c r="C51" s="2" t="s">
        <v>25</v>
      </c>
      <c r="D51" s="3"/>
      <c r="E51" s="3">
        <f>درآمد!E49</f>
        <v>0</v>
      </c>
      <c r="F51" s="3">
        <f>درآمد!F49</f>
        <v>1033455000</v>
      </c>
      <c r="G51" s="3"/>
      <c r="H51" s="3">
        <f>مفروضات!E12</f>
        <v>87070000</v>
      </c>
      <c r="K51" s="34"/>
    </row>
    <row r="52" spans="2:11" ht="30" hidden="1" customHeight="1" x14ac:dyDescent="0.25">
      <c r="B52" s="35"/>
      <c r="C52" s="36"/>
      <c r="D52" s="36"/>
      <c r="E52" s="36"/>
      <c r="F52" s="36"/>
      <c r="G52" s="36"/>
      <c r="H52" s="36"/>
      <c r="I52" s="36"/>
      <c r="J52" s="36"/>
      <c r="K52" s="37"/>
    </row>
    <row r="54" spans="2:11" ht="30" customHeight="1" x14ac:dyDescent="0.25">
      <c r="B54" s="121" t="s">
        <v>26</v>
      </c>
      <c r="C54" s="122"/>
      <c r="D54" s="122"/>
      <c r="E54" s="42"/>
      <c r="F54" s="42"/>
      <c r="G54" s="42"/>
      <c r="H54" s="42"/>
      <c r="I54" s="42"/>
      <c r="J54" s="42"/>
      <c r="K54" s="43"/>
    </row>
    <row r="55" spans="2:11" ht="9.9499999999999993" customHeight="1" x14ac:dyDescent="0.25">
      <c r="B55" s="33"/>
      <c r="K55" s="34"/>
    </row>
    <row r="56" spans="2:11" ht="30" customHeight="1" x14ac:dyDescent="0.25">
      <c r="B56" s="33"/>
      <c r="C56" s="125" t="s">
        <v>83</v>
      </c>
      <c r="D56" s="126"/>
      <c r="E56" s="64"/>
      <c r="F56" s="64"/>
      <c r="G56" s="64"/>
      <c r="H56" s="65"/>
      <c r="I56" s="80"/>
      <c r="J56" s="80"/>
      <c r="K56" s="34"/>
    </row>
    <row r="57" spans="2:11" ht="30" customHeight="1" x14ac:dyDescent="0.25">
      <c r="B57" s="33"/>
      <c r="C57" s="25" t="s">
        <v>1</v>
      </c>
      <c r="D57" s="25" t="s">
        <v>2</v>
      </c>
      <c r="E57" s="26">
        <v>1401</v>
      </c>
      <c r="F57" s="26">
        <v>1402</v>
      </c>
      <c r="G57" s="26">
        <v>1403</v>
      </c>
      <c r="H57" s="26" t="s">
        <v>98</v>
      </c>
      <c r="I57" s="26" t="s">
        <v>99</v>
      </c>
      <c r="J57" s="26"/>
      <c r="K57" s="34"/>
    </row>
    <row r="58" spans="2:11" ht="30" customHeight="1" x14ac:dyDescent="0.25">
      <c r="B58" s="33"/>
      <c r="C58" s="44" t="s">
        <v>79</v>
      </c>
      <c r="D58" s="45" t="s">
        <v>78</v>
      </c>
      <c r="E58" s="45">
        <v>3067831</v>
      </c>
      <c r="F58" s="45">
        <v>4192794</v>
      </c>
      <c r="G58" s="45">
        <v>5751115</v>
      </c>
      <c r="H58" s="45">
        <v>10789778</v>
      </c>
      <c r="I58" s="81">
        <f>I31*I6/1000000</f>
        <v>7705606.6336140744</v>
      </c>
      <c r="J58" s="81">
        <f>J31*I6/1000000</f>
        <v>7700248.6591875795</v>
      </c>
      <c r="K58" s="34"/>
    </row>
    <row r="59" spans="2:11" ht="30" customHeight="1" x14ac:dyDescent="0.25">
      <c r="B59" s="33"/>
      <c r="C59" s="44" t="s">
        <v>80</v>
      </c>
      <c r="D59" s="45" t="s">
        <v>78</v>
      </c>
      <c r="E59" s="45">
        <v>4947339</v>
      </c>
      <c r="F59" s="45">
        <v>5664136</v>
      </c>
      <c r="G59" s="45">
        <v>10047833</v>
      </c>
      <c r="H59" s="45">
        <v>14913970</v>
      </c>
      <c r="I59" s="81">
        <f>I32*I7/1000000</f>
        <v>13579062.034106454</v>
      </c>
      <c r="J59" s="81">
        <f>J32*I7/1000000</f>
        <v>11720046.05485763</v>
      </c>
      <c r="K59" s="34"/>
    </row>
    <row r="60" spans="2:11" ht="30" customHeight="1" x14ac:dyDescent="0.25">
      <c r="B60" s="33"/>
      <c r="C60" s="44" t="s">
        <v>82</v>
      </c>
      <c r="D60" s="45" t="s">
        <v>78</v>
      </c>
      <c r="E60" s="45">
        <v>3096099</v>
      </c>
      <c r="F60" s="45">
        <v>3885296</v>
      </c>
      <c r="G60" s="45">
        <v>6430735</v>
      </c>
      <c r="H60" s="45">
        <v>8087757</v>
      </c>
      <c r="I60" s="81">
        <f>I33*I8/1000000</f>
        <v>8631146.3865185287</v>
      </c>
      <c r="J60" s="81">
        <f>J33*I8/1000000</f>
        <v>7730628.2229309632</v>
      </c>
      <c r="K60" s="34"/>
    </row>
    <row r="61" spans="2:11" ht="30" customHeight="1" x14ac:dyDescent="0.25">
      <c r="B61" s="33"/>
      <c r="C61" s="44" t="s">
        <v>120</v>
      </c>
      <c r="D61" s="45" t="s">
        <v>78</v>
      </c>
      <c r="E61" s="45">
        <v>3863742</v>
      </c>
      <c r="F61" s="45">
        <v>4850741</v>
      </c>
      <c r="G61" s="45">
        <v>7374242</v>
      </c>
      <c r="H61" s="45">
        <v>9572148</v>
      </c>
      <c r="I61" s="81">
        <f>I34*I9/1000000</f>
        <v>9921538.5639539976</v>
      </c>
      <c r="J61" s="81">
        <f>J34*I9/1000000</f>
        <v>9295705.4340158422</v>
      </c>
      <c r="K61" s="34"/>
    </row>
    <row r="62" spans="2:11" ht="30" customHeight="1" x14ac:dyDescent="0.25">
      <c r="B62" s="33"/>
      <c r="C62" s="44" t="s">
        <v>81</v>
      </c>
      <c r="D62" s="45" t="s">
        <v>78</v>
      </c>
      <c r="E62" s="45">
        <v>2472478</v>
      </c>
      <c r="F62" s="45">
        <v>3246686</v>
      </c>
      <c r="G62" s="45">
        <v>4325091</v>
      </c>
      <c r="H62" s="45">
        <v>5911400</v>
      </c>
      <c r="I62" s="81">
        <f>I35*I10/1000000</f>
        <v>5794947.1317381039</v>
      </c>
      <c r="J62" s="81">
        <f>J35*I10/1000000</f>
        <v>5940542.4690731205</v>
      </c>
      <c r="K62" s="34"/>
    </row>
    <row r="63" spans="2:11" ht="30" customHeight="1" x14ac:dyDescent="0.25">
      <c r="B63" s="33"/>
      <c r="C63" s="50" t="s">
        <v>27</v>
      </c>
      <c r="D63" s="51" t="s">
        <v>78</v>
      </c>
      <c r="E63" s="51">
        <f t="shared" ref="E63:J63" si="1">SUM(E58:E62)</f>
        <v>17447489</v>
      </c>
      <c r="F63" s="51">
        <f t="shared" si="1"/>
        <v>21839653</v>
      </c>
      <c r="G63" s="51">
        <f t="shared" si="1"/>
        <v>33929016</v>
      </c>
      <c r="H63" s="51">
        <f t="shared" si="1"/>
        <v>49275053</v>
      </c>
      <c r="I63" s="51">
        <f t="shared" si="1"/>
        <v>45632300.749931157</v>
      </c>
      <c r="J63" s="38">
        <f t="shared" si="1"/>
        <v>42387170.840065137</v>
      </c>
      <c r="K63" s="34"/>
    </row>
    <row r="64" spans="2:11" ht="30" customHeight="1" x14ac:dyDescent="0.25">
      <c r="B64" s="35"/>
      <c r="C64" s="36"/>
      <c r="D64" s="36"/>
      <c r="E64" s="36"/>
      <c r="F64" s="36"/>
      <c r="G64" s="36"/>
      <c r="H64" s="36"/>
      <c r="I64" s="36"/>
      <c r="J64" s="36"/>
      <c r="K64" s="37"/>
    </row>
    <row r="67" spans="2:12" ht="30" customHeight="1" x14ac:dyDescent="0.25">
      <c r="B67" s="121" t="s">
        <v>106</v>
      </c>
      <c r="C67" s="122"/>
      <c r="D67" s="122"/>
      <c r="E67" s="42"/>
      <c r="F67" s="42"/>
      <c r="G67" s="42"/>
      <c r="H67" s="42"/>
      <c r="I67" s="42"/>
      <c r="J67" s="42"/>
      <c r="K67" s="43"/>
    </row>
    <row r="68" spans="2:12" ht="30" customHeight="1" x14ac:dyDescent="0.25">
      <c r="B68" s="33"/>
      <c r="K68" s="34"/>
    </row>
    <row r="69" spans="2:12" ht="30" customHeight="1" x14ac:dyDescent="0.25">
      <c r="B69" s="33"/>
      <c r="C69" s="125" t="s">
        <v>83</v>
      </c>
      <c r="D69" s="126"/>
      <c r="E69" s="64"/>
      <c r="F69" s="64"/>
      <c r="G69" s="64"/>
      <c r="H69" s="65"/>
      <c r="I69" s="80"/>
      <c r="J69" s="80"/>
      <c r="K69" s="34"/>
    </row>
    <row r="70" spans="2:12" ht="30" customHeight="1" x14ac:dyDescent="0.25">
      <c r="B70" s="33"/>
      <c r="C70" s="25" t="s">
        <v>1</v>
      </c>
      <c r="D70" s="25" t="s">
        <v>2</v>
      </c>
      <c r="E70" s="26">
        <v>1401</v>
      </c>
      <c r="F70" s="26">
        <v>1402</v>
      </c>
      <c r="G70" s="26">
        <v>1403</v>
      </c>
      <c r="H70" s="26" t="s">
        <v>98</v>
      </c>
      <c r="I70" s="26" t="s">
        <v>99</v>
      </c>
      <c r="J70" s="26" t="s">
        <v>99</v>
      </c>
      <c r="K70" s="34"/>
    </row>
    <row r="71" spans="2:12" ht="30" customHeight="1" x14ac:dyDescent="0.25">
      <c r="B71" s="33"/>
      <c r="C71" s="44" t="s">
        <v>79</v>
      </c>
      <c r="D71" s="45" t="s">
        <v>78</v>
      </c>
      <c r="E71" s="95">
        <f>E31/$E$76</f>
        <v>18.097312757749101</v>
      </c>
      <c r="F71" s="95">
        <f>F31/$F$76</f>
        <v>15.811789305516399</v>
      </c>
      <c r="G71" s="95">
        <f>G31/$G$76</f>
        <v>10.062801678908709</v>
      </c>
      <c r="H71" s="46"/>
      <c r="I71" s="96"/>
      <c r="J71" s="96">
        <f>AVERAGE(F71:G71)</f>
        <v>12.937295492212554</v>
      </c>
      <c r="K71" s="34"/>
      <c r="L71" s="98"/>
    </row>
    <row r="72" spans="2:12" ht="30" customHeight="1" x14ac:dyDescent="0.25">
      <c r="B72" s="33"/>
      <c r="C72" s="44" t="s">
        <v>80</v>
      </c>
      <c r="D72" s="45" t="s">
        <v>78</v>
      </c>
      <c r="E72" s="95">
        <f>E32/$E$76</f>
        <v>16.916256485299986</v>
      </c>
      <c r="F72" s="95">
        <f>F32/$F$76</f>
        <v>12.831829715252326</v>
      </c>
      <c r="G72" s="95">
        <f>G32/$G$76</f>
        <v>10.510703043022035</v>
      </c>
      <c r="H72" s="46"/>
      <c r="I72" s="96"/>
      <c r="J72" s="96">
        <f>AVERAGE(F72:G72)</f>
        <v>11.67126637913718</v>
      </c>
      <c r="K72" s="34"/>
    </row>
    <row r="73" spans="2:12" ht="30" customHeight="1" x14ac:dyDescent="0.25">
      <c r="B73" s="33"/>
      <c r="C73" s="44" t="s">
        <v>82</v>
      </c>
      <c r="D73" s="45" t="s">
        <v>78</v>
      </c>
      <c r="E73" s="95">
        <f>E33/$E$76</f>
        <v>12.280929892244247</v>
      </c>
      <c r="F73" s="95">
        <f>F33/$F$76</f>
        <v>9.9424161263039181</v>
      </c>
      <c r="G73" s="95">
        <f>G33/$G$76</f>
        <v>7.6208158447009442</v>
      </c>
      <c r="H73" s="46"/>
      <c r="I73" s="96"/>
      <c r="J73" s="96">
        <f>AVERAGE(F73:G73)</f>
        <v>8.7816159855024303</v>
      </c>
      <c r="K73" s="34"/>
    </row>
    <row r="74" spans="2:12" ht="30" customHeight="1" x14ac:dyDescent="0.25">
      <c r="B74" s="33"/>
      <c r="C74" s="44" t="s">
        <v>120</v>
      </c>
      <c r="D74" s="45" t="s">
        <v>78</v>
      </c>
      <c r="E74" s="95">
        <f>E34/$E$76</f>
        <v>24.041439404017559</v>
      </c>
      <c r="F74" s="95">
        <f>F34/$F$76</f>
        <v>19.347077342355043</v>
      </c>
      <c r="G74" s="95">
        <f>G34/$G$76</f>
        <v>13.713614900314795</v>
      </c>
      <c r="H74" s="46"/>
      <c r="I74" s="96"/>
      <c r="J74" s="96">
        <f t="shared" ref="J74" si="2">AVERAGE(F74:G74)</f>
        <v>16.530346121334919</v>
      </c>
      <c r="K74" s="34"/>
    </row>
    <row r="75" spans="2:12" ht="30" customHeight="1" x14ac:dyDescent="0.25">
      <c r="B75" s="33"/>
      <c r="C75" s="44" t="s">
        <v>81</v>
      </c>
      <c r="D75" s="45" t="s">
        <v>78</v>
      </c>
      <c r="E75" s="95">
        <f>E35/$E$76</f>
        <v>18.538412930690434</v>
      </c>
      <c r="F75" s="95">
        <f>F35/$F$76</f>
        <v>15.95117940043229</v>
      </c>
      <c r="G75" s="95">
        <f>G35/$G$76</f>
        <v>9.7397035676810066</v>
      </c>
      <c r="H75" s="46"/>
      <c r="I75" s="96"/>
      <c r="J75" s="96">
        <f>AVERAGE(F75:G75)</f>
        <v>12.845441484056648</v>
      </c>
      <c r="K75" s="34"/>
    </row>
    <row r="76" spans="2:12" ht="30" customHeight="1" x14ac:dyDescent="0.25">
      <c r="B76" s="33"/>
      <c r="C76" s="50" t="s">
        <v>105</v>
      </c>
      <c r="D76" s="51" t="s">
        <v>78</v>
      </c>
      <c r="E76" s="51">
        <v>30068</v>
      </c>
      <c r="F76" s="51">
        <v>42564</v>
      </c>
      <c r="G76" s="51">
        <v>76240</v>
      </c>
      <c r="H76" s="51"/>
      <c r="I76" s="51"/>
      <c r="J76" s="38">
        <f>مفروضات!E11</f>
        <v>80000</v>
      </c>
      <c r="K76" s="34"/>
    </row>
    <row r="77" spans="2:12" ht="30" customHeight="1" x14ac:dyDescent="0.25">
      <c r="B77" s="35"/>
      <c r="C77" s="36"/>
      <c r="D77" s="36"/>
      <c r="E77" s="36"/>
      <c r="F77" s="36"/>
      <c r="G77" s="36"/>
      <c r="H77" s="36"/>
      <c r="I77" s="36"/>
      <c r="J77" s="36"/>
      <c r="K77" s="37"/>
    </row>
    <row r="79" spans="2:12" ht="30" customHeight="1" x14ac:dyDescent="0.25">
      <c r="B79" s="121" t="s">
        <v>29</v>
      </c>
      <c r="C79" s="122"/>
      <c r="D79" s="122"/>
      <c r="E79" s="42"/>
      <c r="F79" s="42"/>
      <c r="G79" s="42"/>
      <c r="H79" s="42"/>
      <c r="I79" s="42"/>
      <c r="J79" s="42"/>
      <c r="K79" s="43"/>
    </row>
    <row r="80" spans="2:12" ht="9.9499999999999993" customHeight="1" x14ac:dyDescent="0.25">
      <c r="B80" s="33"/>
      <c r="K80" s="34"/>
    </row>
    <row r="81" spans="2:11" ht="30" customHeight="1" x14ac:dyDescent="0.25">
      <c r="B81" s="33"/>
      <c r="C81" s="25" t="s">
        <v>1</v>
      </c>
      <c r="D81" s="25" t="s">
        <v>2</v>
      </c>
      <c r="E81" s="26">
        <v>1401</v>
      </c>
      <c r="F81" s="26">
        <v>1402</v>
      </c>
      <c r="G81" s="26">
        <v>1403</v>
      </c>
      <c r="H81" s="26" t="s">
        <v>98</v>
      </c>
      <c r="I81" s="26" t="s">
        <v>99</v>
      </c>
      <c r="J81" s="26"/>
      <c r="K81" s="34"/>
    </row>
    <row r="82" spans="2:11" ht="30" customHeight="1" x14ac:dyDescent="0.25">
      <c r="B82" s="33"/>
      <c r="C82" s="44" t="s">
        <v>30</v>
      </c>
      <c r="D82" s="45" t="s">
        <v>28</v>
      </c>
      <c r="E82" s="45">
        <v>1271469</v>
      </c>
      <c r="F82" s="45">
        <v>1816053</v>
      </c>
      <c r="G82" s="45">
        <v>2425497</v>
      </c>
      <c r="H82" s="45">
        <v>3004163</v>
      </c>
      <c r="I82" s="81">
        <f>(G82/درآمد!$G$8*درآمد!$I$8)*(1+مفروضات!$E$10)</f>
        <v>3249277.7294743066</v>
      </c>
      <c r="J82" s="81"/>
      <c r="K82" s="34"/>
    </row>
    <row r="83" spans="2:11" ht="30" customHeight="1" x14ac:dyDescent="0.25">
      <c r="B83" s="33"/>
      <c r="C83" s="47" t="s">
        <v>31</v>
      </c>
      <c r="D83" s="48" t="s">
        <v>28</v>
      </c>
      <c r="E83" s="45">
        <v>227517</v>
      </c>
      <c r="F83" s="45">
        <v>739251</v>
      </c>
      <c r="G83" s="45">
        <v>1222934</v>
      </c>
      <c r="H83" s="45">
        <v>1378964</v>
      </c>
      <c r="I83" s="81">
        <f>G83*(1+مفروضات!E10)</f>
        <v>1650960.9000000001</v>
      </c>
      <c r="J83" s="81"/>
      <c r="K83" s="34"/>
    </row>
    <row r="84" spans="2:11" ht="30" customHeight="1" x14ac:dyDescent="0.25">
      <c r="B84" s="33"/>
      <c r="C84" s="44" t="s">
        <v>32</v>
      </c>
      <c r="D84" s="45" t="s">
        <v>28</v>
      </c>
      <c r="E84" s="45">
        <v>182712</v>
      </c>
      <c r="F84" s="45">
        <v>230593</v>
      </c>
      <c r="G84" s="45">
        <v>395563</v>
      </c>
      <c r="H84" s="45">
        <v>463166</v>
      </c>
      <c r="I84" s="81">
        <f>(G84/درآمد!$G$8*درآمد!$I$8)*(1+مفروضات!$E$10)</f>
        <v>529909.55936207925</v>
      </c>
      <c r="J84" s="81"/>
      <c r="K84" s="34"/>
    </row>
    <row r="85" spans="2:11" ht="30" customHeight="1" x14ac:dyDescent="0.25">
      <c r="B85" s="33"/>
      <c r="C85" s="47" t="s">
        <v>33</v>
      </c>
      <c r="D85" s="48" t="s">
        <v>28</v>
      </c>
      <c r="E85" s="45">
        <v>279010</v>
      </c>
      <c r="F85" s="45">
        <v>400464</v>
      </c>
      <c r="G85" s="45">
        <v>712114</v>
      </c>
      <c r="H85" s="45">
        <v>1099783</v>
      </c>
      <c r="I85" s="81">
        <f>(G85/درآمد!$G$8*درآمد!$I$8)*(1+مفروضات!$E$10)</f>
        <v>953971.97401063202</v>
      </c>
      <c r="J85" s="81"/>
      <c r="K85" s="34"/>
    </row>
    <row r="86" spans="2:11" ht="30" customHeight="1" x14ac:dyDescent="0.25">
      <c r="B86" s="33"/>
      <c r="C86" s="44" t="s">
        <v>34</v>
      </c>
      <c r="D86" s="45" t="s">
        <v>28</v>
      </c>
      <c r="E86" s="45">
        <v>0</v>
      </c>
      <c r="F86" s="45">
        <v>0</v>
      </c>
      <c r="G86" s="45">
        <v>286</v>
      </c>
      <c r="H86" s="45">
        <v>309</v>
      </c>
      <c r="I86" s="81">
        <f>(G86/درآمد!$G$8*درآمد!$I$8)*(1+مفروضات!$E$10)</f>
        <v>383.1352628470172</v>
      </c>
      <c r="J86" s="81"/>
      <c r="K86" s="34"/>
    </row>
    <row r="87" spans="2:11" ht="30" customHeight="1" x14ac:dyDescent="0.25">
      <c r="B87" s="33"/>
      <c r="C87" s="47" t="s">
        <v>35</v>
      </c>
      <c r="D87" s="48" t="s">
        <v>28</v>
      </c>
      <c r="E87" s="45">
        <v>0</v>
      </c>
      <c r="F87" s="45">
        <v>0</v>
      </c>
      <c r="G87" s="45">
        <v>0</v>
      </c>
      <c r="H87" s="45">
        <v>0</v>
      </c>
      <c r="I87" s="81">
        <f>(G87/درآمد!$G$8*درآمد!$I$8)*(1+مفروضات!$E$10)</f>
        <v>0</v>
      </c>
      <c r="J87" s="81"/>
      <c r="K87" s="34"/>
    </row>
    <row r="88" spans="2:11" ht="30" customHeight="1" x14ac:dyDescent="0.25">
      <c r="B88" s="33"/>
      <c r="C88" s="44" t="s">
        <v>36</v>
      </c>
      <c r="D88" s="45" t="s">
        <v>28</v>
      </c>
      <c r="E88" s="45">
        <v>0</v>
      </c>
      <c r="F88" s="45">
        <v>0</v>
      </c>
      <c r="G88" s="45">
        <v>0</v>
      </c>
      <c r="H88" s="45">
        <v>0</v>
      </c>
      <c r="I88" s="81">
        <f>(G88/درآمد!$G$8*درآمد!$I$8)*(1+مفروضات!$E$10)</f>
        <v>0</v>
      </c>
      <c r="J88" s="81"/>
      <c r="K88" s="34"/>
    </row>
    <row r="89" spans="2:11" ht="30" customHeight="1" x14ac:dyDescent="0.25">
      <c r="B89" s="33"/>
      <c r="C89" s="47" t="s">
        <v>37</v>
      </c>
      <c r="D89" s="48" t="s">
        <v>28</v>
      </c>
      <c r="E89" s="45">
        <v>0</v>
      </c>
      <c r="F89" s="45">
        <v>0</v>
      </c>
      <c r="G89" s="45">
        <v>0</v>
      </c>
      <c r="H89" s="45">
        <v>0</v>
      </c>
      <c r="I89" s="81">
        <f>(G89/درآمد!$G$8*درآمد!$I$8)*(1+مفروضات!$E$10)</f>
        <v>0</v>
      </c>
      <c r="J89" s="81"/>
      <c r="K89" s="34"/>
    </row>
    <row r="90" spans="2:11" ht="30" customHeight="1" x14ac:dyDescent="0.25">
      <c r="B90" s="33"/>
      <c r="C90" s="44" t="s">
        <v>38</v>
      </c>
      <c r="D90" s="45" t="s">
        <v>28</v>
      </c>
      <c r="E90" s="45">
        <v>17999</v>
      </c>
      <c r="F90" s="45">
        <v>24837</v>
      </c>
      <c r="G90" s="45">
        <v>38161</v>
      </c>
      <c r="H90" s="45">
        <v>37875</v>
      </c>
      <c r="I90" s="81">
        <f>(G90/درآمد!$G$8*درآمد!$I$8)*(1+مفروضات!$E$10)</f>
        <v>51121.764914353225</v>
      </c>
      <c r="J90" s="81"/>
      <c r="K90" s="34"/>
    </row>
    <row r="91" spans="2:11" ht="30" customHeight="1" x14ac:dyDescent="0.25">
      <c r="B91" s="33"/>
      <c r="C91" s="47" t="s">
        <v>39</v>
      </c>
      <c r="D91" s="48" t="s">
        <v>28</v>
      </c>
      <c r="E91" s="45">
        <v>1006021</v>
      </c>
      <c r="F91" s="45">
        <v>1872715</v>
      </c>
      <c r="G91" s="45">
        <v>3354176</v>
      </c>
      <c r="H91" s="45">
        <v>3604188</v>
      </c>
      <c r="I91" s="81">
        <f>(G91/درآمد!$G$8*درآمد!$I$8)*(1+مفروضات!$E$10)</f>
        <v>4493367.4943886595</v>
      </c>
      <c r="J91" s="81"/>
      <c r="K91" s="34"/>
    </row>
    <row r="92" spans="2:11" ht="30" customHeight="1" x14ac:dyDescent="0.25">
      <c r="B92" s="33"/>
      <c r="C92" s="50" t="s">
        <v>27</v>
      </c>
      <c r="D92" s="51"/>
      <c r="E92" s="51">
        <f>SUM(E82:E91)</f>
        <v>2984728</v>
      </c>
      <c r="F92" s="51">
        <f>SUM(F82:F91)</f>
        <v>5083913</v>
      </c>
      <c r="G92" s="51">
        <f>SUM(G82:G91)</f>
        <v>8148731</v>
      </c>
      <c r="H92" s="51">
        <f>SUM(H82:H91)</f>
        <v>9588448</v>
      </c>
      <c r="I92" s="51">
        <f>SUM(I82:I91)</f>
        <v>10928992.557412878</v>
      </c>
      <c r="J92" s="38"/>
      <c r="K92" s="34"/>
    </row>
    <row r="93" spans="2:11" ht="30" customHeight="1" x14ac:dyDescent="0.25">
      <c r="B93" s="35"/>
      <c r="C93" s="36"/>
      <c r="D93" s="36"/>
      <c r="E93" s="36"/>
      <c r="F93" s="36"/>
      <c r="G93" s="36"/>
      <c r="H93" s="36"/>
      <c r="I93" s="36"/>
      <c r="J93" s="36"/>
      <c r="K93" s="37"/>
    </row>
    <row r="95" spans="2:11" ht="30" customHeight="1" x14ac:dyDescent="0.25">
      <c r="B95" s="121" t="s">
        <v>40</v>
      </c>
      <c r="C95" s="122"/>
      <c r="D95" s="122"/>
      <c r="E95" s="42"/>
      <c r="F95" s="42"/>
      <c r="G95" s="42"/>
      <c r="H95" s="42"/>
      <c r="I95" s="42"/>
      <c r="J95" s="42"/>
      <c r="K95" s="43"/>
    </row>
    <row r="96" spans="2:11" ht="9.9499999999999993" customHeight="1" x14ac:dyDescent="0.25">
      <c r="B96" s="33"/>
      <c r="K96" s="34"/>
    </row>
    <row r="97" spans="2:11" ht="30" customHeight="1" x14ac:dyDescent="0.25">
      <c r="B97" s="33"/>
      <c r="C97" s="25" t="s">
        <v>1</v>
      </c>
      <c r="D97" s="25" t="s">
        <v>2</v>
      </c>
      <c r="E97" s="26">
        <v>1401</v>
      </c>
      <c r="F97" s="26">
        <v>1402</v>
      </c>
      <c r="G97" s="26">
        <v>1403</v>
      </c>
      <c r="H97" s="26" t="s">
        <v>98</v>
      </c>
      <c r="I97" s="26" t="s">
        <v>99</v>
      </c>
      <c r="J97" s="26"/>
      <c r="K97" s="34"/>
    </row>
    <row r="98" spans="2:11" ht="30" customHeight="1" x14ac:dyDescent="0.25">
      <c r="B98" s="33"/>
      <c r="C98" s="44" t="s">
        <v>30</v>
      </c>
      <c r="D98" s="45" t="s">
        <v>28</v>
      </c>
      <c r="E98" s="45">
        <v>378322</v>
      </c>
      <c r="F98" s="45">
        <v>668261</v>
      </c>
      <c r="G98" s="45">
        <v>812531</v>
      </c>
      <c r="H98" s="45">
        <v>1167246</v>
      </c>
      <c r="I98" s="81">
        <f>G98/درآمد!$G$28*درآمد!$I$28*(1+مفروضات!$E$10)</f>
        <v>1117619.4192421522</v>
      </c>
      <c r="J98" s="81"/>
      <c r="K98" s="34"/>
    </row>
    <row r="99" spans="2:11" ht="30" customHeight="1" x14ac:dyDescent="0.25">
      <c r="B99" s="33"/>
      <c r="C99" s="47" t="s">
        <v>31</v>
      </c>
      <c r="D99" s="48" t="s">
        <v>28</v>
      </c>
      <c r="E99" s="45">
        <v>40406</v>
      </c>
      <c r="F99" s="45">
        <v>54965</v>
      </c>
      <c r="G99" s="45">
        <v>99154</v>
      </c>
      <c r="H99" s="45">
        <v>97859</v>
      </c>
      <c r="I99" s="81">
        <f>G99/درآمد!$G$28*درآمد!$I$28*(1+مفروضات!$E$10)</f>
        <v>136384.2559798166</v>
      </c>
      <c r="J99" s="81"/>
      <c r="K99" s="34"/>
    </row>
    <row r="100" spans="2:11" ht="30" customHeight="1" x14ac:dyDescent="0.25">
      <c r="B100" s="33"/>
      <c r="C100" s="44" t="s">
        <v>32</v>
      </c>
      <c r="D100" s="45" t="s">
        <v>28</v>
      </c>
      <c r="E100" s="45">
        <v>2528</v>
      </c>
      <c r="F100" s="45">
        <v>3340</v>
      </c>
      <c r="G100" s="45">
        <v>3626</v>
      </c>
      <c r="H100" s="45">
        <v>4672</v>
      </c>
      <c r="I100" s="81">
        <f>G100/درآمد!$G$28*درآمد!$I$28*(1+مفروضات!$E$10)</f>
        <v>4987.4872640822859</v>
      </c>
      <c r="J100" s="81"/>
      <c r="K100" s="34"/>
    </row>
    <row r="101" spans="2:11" ht="30" customHeight="1" x14ac:dyDescent="0.25">
      <c r="B101" s="33"/>
      <c r="C101" s="47" t="s">
        <v>33</v>
      </c>
      <c r="D101" s="48" t="s">
        <v>28</v>
      </c>
      <c r="E101" s="45">
        <v>12156</v>
      </c>
      <c r="F101" s="45">
        <v>8611</v>
      </c>
      <c r="G101" s="45">
        <v>0</v>
      </c>
      <c r="H101" s="45">
        <v>0</v>
      </c>
      <c r="I101" s="81">
        <f>G101/درآمد!$G$28*درآمد!$I$28*(1+مفروضات!$E$10)</f>
        <v>0</v>
      </c>
      <c r="J101" s="81"/>
      <c r="K101" s="34"/>
    </row>
    <row r="102" spans="2:11" ht="30" customHeight="1" x14ac:dyDescent="0.25">
      <c r="B102" s="33"/>
      <c r="C102" s="44" t="s">
        <v>34</v>
      </c>
      <c r="D102" s="45" t="s">
        <v>28</v>
      </c>
      <c r="E102" s="45">
        <v>316737</v>
      </c>
      <c r="F102" s="45">
        <v>107617</v>
      </c>
      <c r="G102" s="45">
        <v>268919</v>
      </c>
      <c r="H102" s="45">
        <v>668500</v>
      </c>
      <c r="I102" s="81">
        <f>G102/درآمد!$G$28*درآمد!$I$28*(1+مفروضات!$E$10)</f>
        <v>369892.46761438064</v>
      </c>
      <c r="J102" s="81"/>
      <c r="K102" s="34"/>
    </row>
    <row r="103" spans="2:11" ht="30" customHeight="1" x14ac:dyDescent="0.25">
      <c r="B103" s="33"/>
      <c r="C103" s="47" t="s">
        <v>35</v>
      </c>
      <c r="D103" s="48" t="s">
        <v>28</v>
      </c>
      <c r="E103" s="45">
        <v>0</v>
      </c>
      <c r="F103" s="45">
        <v>0</v>
      </c>
      <c r="G103" s="45">
        <v>0</v>
      </c>
      <c r="H103" s="45">
        <v>0</v>
      </c>
      <c r="I103" s="81">
        <f>G103/درآمد!$G$28*درآمد!$I$28*(1+مفروضات!$E$10)</f>
        <v>0</v>
      </c>
      <c r="J103" s="81"/>
      <c r="K103" s="34"/>
    </row>
    <row r="104" spans="2:11" ht="30" customHeight="1" x14ac:dyDescent="0.25">
      <c r="B104" s="33"/>
      <c r="C104" s="44" t="s">
        <v>36</v>
      </c>
      <c r="D104" s="45" t="s">
        <v>28</v>
      </c>
      <c r="E104" s="45">
        <v>800</v>
      </c>
      <c r="F104" s="45">
        <v>17883</v>
      </c>
      <c r="G104" s="45">
        <v>0</v>
      </c>
      <c r="H104" s="45">
        <v>77</v>
      </c>
      <c r="I104" s="81">
        <f>G104/درآمد!$G$28*درآمد!$I$28*(1+مفروضات!$E$10)</f>
        <v>0</v>
      </c>
      <c r="J104" s="81"/>
      <c r="K104" s="34"/>
    </row>
    <row r="105" spans="2:11" ht="30" customHeight="1" x14ac:dyDescent="0.25">
      <c r="B105" s="33"/>
      <c r="C105" s="47" t="s">
        <v>37</v>
      </c>
      <c r="D105" s="48" t="s">
        <v>28</v>
      </c>
      <c r="E105" s="45">
        <v>0</v>
      </c>
      <c r="F105" s="45">
        <v>0</v>
      </c>
      <c r="G105" s="45">
        <v>0</v>
      </c>
      <c r="H105" s="45">
        <v>0</v>
      </c>
      <c r="I105" s="81">
        <f>G105/درآمد!$G$28*درآمد!$I$28*(1+مفروضات!$E$10)</f>
        <v>0</v>
      </c>
      <c r="J105" s="81"/>
      <c r="K105" s="34"/>
    </row>
    <row r="106" spans="2:11" ht="30" customHeight="1" x14ac:dyDescent="0.25">
      <c r="B106" s="33"/>
      <c r="C106" s="44" t="s">
        <v>38</v>
      </c>
      <c r="D106" s="45" t="s">
        <v>28</v>
      </c>
      <c r="E106" s="45">
        <v>429314</v>
      </c>
      <c r="F106" s="45">
        <v>442191</v>
      </c>
      <c r="G106" s="45">
        <v>705042</v>
      </c>
      <c r="H106" s="45">
        <v>759957</v>
      </c>
      <c r="I106" s="81">
        <f>G106/درآمد!$G$28*درآمد!$I$28*(1+مفروضات!$E$10)</f>
        <v>969770.54485468927</v>
      </c>
      <c r="J106" s="81"/>
      <c r="K106" s="34"/>
    </row>
    <row r="107" spans="2:11" ht="30" customHeight="1" x14ac:dyDescent="0.25">
      <c r="B107" s="33"/>
      <c r="C107" s="47" t="s">
        <v>39</v>
      </c>
      <c r="D107" s="48" t="s">
        <v>28</v>
      </c>
      <c r="E107" s="45">
        <v>515747</v>
      </c>
      <c r="F107" s="45">
        <v>783889</v>
      </c>
      <c r="G107" s="45">
        <v>1300796</v>
      </c>
      <c r="H107" s="45">
        <v>1876056</v>
      </c>
      <c r="I107" s="81">
        <f>G107/درآمد!$G$28*درآمد!$I$28*(1+مفروضات!$E$10)</f>
        <v>1789217.7283974576</v>
      </c>
      <c r="J107" s="81"/>
      <c r="K107" s="34"/>
    </row>
    <row r="108" spans="2:11" ht="30" customHeight="1" x14ac:dyDescent="0.25">
      <c r="B108" s="33"/>
      <c r="C108" s="50" t="s">
        <v>27</v>
      </c>
      <c r="D108" s="51"/>
      <c r="E108" s="51">
        <f>SUM(E98:E107)</f>
        <v>1696010</v>
      </c>
      <c r="F108" s="51">
        <f t="shared" ref="F108" si="3">SUM(F98:F107)</f>
        <v>2086757</v>
      </c>
      <c r="G108" s="51">
        <f>SUM(G98:G107)</f>
        <v>3190068</v>
      </c>
      <c r="H108" s="51">
        <f>SUM(H98:H107)</f>
        <v>4574367</v>
      </c>
      <c r="I108" s="51">
        <f>SUM(I98:I107)</f>
        <v>4387871.9033525791</v>
      </c>
      <c r="J108" s="38"/>
      <c r="K108" s="34"/>
    </row>
    <row r="109" spans="2:11" ht="30" customHeight="1" x14ac:dyDescent="0.25">
      <c r="B109" s="35"/>
      <c r="C109" s="36"/>
      <c r="D109" s="36"/>
      <c r="E109" s="36"/>
      <c r="F109" s="36"/>
      <c r="G109" s="36"/>
      <c r="H109" s="36"/>
      <c r="I109" s="36"/>
      <c r="J109" s="36"/>
      <c r="K109" s="37"/>
    </row>
    <row r="111" spans="2:11" ht="30" customHeight="1" x14ac:dyDescent="0.25">
      <c r="B111" s="121" t="s">
        <v>41</v>
      </c>
      <c r="C111" s="122"/>
      <c r="D111" s="122"/>
      <c r="E111" s="42"/>
      <c r="F111" s="42"/>
      <c r="G111" s="42"/>
      <c r="H111" s="42"/>
      <c r="I111" s="42"/>
      <c r="J111" s="42"/>
      <c r="K111" s="43"/>
    </row>
    <row r="112" spans="2:11" ht="9.9499999999999993" customHeight="1" x14ac:dyDescent="0.25">
      <c r="B112" s="33"/>
      <c r="K112" s="34"/>
    </row>
    <row r="113" spans="2:12" ht="30" customHeight="1" x14ac:dyDescent="0.25">
      <c r="B113" s="33"/>
      <c r="C113" s="25" t="s">
        <v>1</v>
      </c>
      <c r="D113" s="25" t="s">
        <v>2</v>
      </c>
      <c r="E113" s="26">
        <v>1401</v>
      </c>
      <c r="F113" s="26">
        <v>1402</v>
      </c>
      <c r="G113" s="26">
        <v>1403</v>
      </c>
      <c r="H113" s="26" t="s">
        <v>98</v>
      </c>
      <c r="I113" s="26" t="s">
        <v>99</v>
      </c>
      <c r="J113" s="26"/>
      <c r="K113" s="34"/>
    </row>
    <row r="114" spans="2:12" ht="30" customHeight="1" x14ac:dyDescent="0.25">
      <c r="B114" s="33"/>
      <c r="C114" s="44" t="s">
        <v>42</v>
      </c>
      <c r="D114" s="45" t="s">
        <v>28</v>
      </c>
      <c r="E114" s="45">
        <v>17447489</v>
      </c>
      <c r="F114" s="45">
        <v>21839653</v>
      </c>
      <c r="G114" s="45">
        <v>33929016</v>
      </c>
      <c r="H114" s="45">
        <v>49275056</v>
      </c>
      <c r="I114" s="45">
        <f>I63</f>
        <v>45632300.749931157</v>
      </c>
      <c r="J114" s="81"/>
      <c r="K114" s="34"/>
    </row>
    <row r="115" spans="2:12" ht="30" customHeight="1" x14ac:dyDescent="0.25">
      <c r="B115" s="33"/>
      <c r="C115" s="44" t="s">
        <v>85</v>
      </c>
      <c r="D115" s="45"/>
      <c r="E115" s="45">
        <v>1441426</v>
      </c>
      <c r="F115" s="45">
        <v>1947074</v>
      </c>
      <c r="G115" s="45">
        <v>2620439</v>
      </c>
      <c r="H115" s="45">
        <v>3324387</v>
      </c>
      <c r="I115" s="81">
        <f>G115/درآمد!G8*درآمد!I8*(1+مفروضات!E10)</f>
        <v>3510428.6190194925</v>
      </c>
      <c r="J115" s="81"/>
      <c r="K115" s="34"/>
    </row>
    <row r="116" spans="2:12" ht="30" customHeight="1" x14ac:dyDescent="0.25">
      <c r="B116" s="33"/>
      <c r="C116" s="44" t="s">
        <v>86</v>
      </c>
      <c r="D116" s="45"/>
      <c r="E116" s="45">
        <v>2984728</v>
      </c>
      <c r="F116" s="45">
        <v>5083913</v>
      </c>
      <c r="G116" s="45">
        <v>8148731</v>
      </c>
      <c r="H116" s="45">
        <v>9588448</v>
      </c>
      <c r="I116" s="81">
        <f>I92</f>
        <v>10928992.557412878</v>
      </c>
      <c r="J116" s="81"/>
      <c r="K116" s="34"/>
    </row>
    <row r="117" spans="2:12" ht="30" customHeight="1" x14ac:dyDescent="0.25">
      <c r="B117" s="33"/>
      <c r="C117" s="50" t="s">
        <v>27</v>
      </c>
      <c r="D117" s="51"/>
      <c r="E117" s="51">
        <v>21873643</v>
      </c>
      <c r="F117" s="51">
        <v>28870640</v>
      </c>
      <c r="G117" s="51">
        <v>44698186</v>
      </c>
      <c r="H117" s="51">
        <v>62187891</v>
      </c>
      <c r="I117" s="51">
        <f>SUM(I114:I116)</f>
        <v>60071721.926363528</v>
      </c>
      <c r="J117" s="38"/>
      <c r="K117" s="34"/>
    </row>
    <row r="118" spans="2:12" ht="30" customHeight="1" x14ac:dyDescent="0.25">
      <c r="B118" s="33"/>
      <c r="C118" s="44" t="s">
        <v>87</v>
      </c>
      <c r="D118" s="45"/>
      <c r="E118" s="45">
        <v>0</v>
      </c>
      <c r="F118" s="45">
        <v>0</v>
      </c>
      <c r="G118" s="45">
        <v>0</v>
      </c>
      <c r="H118" s="45">
        <v>0</v>
      </c>
      <c r="I118" s="81">
        <v>0</v>
      </c>
      <c r="J118" s="81"/>
      <c r="K118" s="34"/>
    </row>
    <row r="119" spans="2:12" ht="30" customHeight="1" x14ac:dyDescent="0.25">
      <c r="B119" s="33"/>
      <c r="C119" s="50" t="s">
        <v>88</v>
      </c>
      <c r="D119" s="51"/>
      <c r="E119" s="51">
        <v>21873643</v>
      </c>
      <c r="F119" s="51">
        <v>28870640</v>
      </c>
      <c r="G119" s="51">
        <v>44698186</v>
      </c>
      <c r="H119" s="51">
        <v>62187891</v>
      </c>
      <c r="I119" s="51">
        <f t="shared" ref="I119" si="4">SUM(I117:I118)</f>
        <v>60071721.926363528</v>
      </c>
      <c r="J119" s="38"/>
      <c r="K119" s="34"/>
    </row>
    <row r="120" spans="2:12" ht="30" customHeight="1" x14ac:dyDescent="0.25">
      <c r="B120" s="33"/>
      <c r="C120" s="44" t="s">
        <v>89</v>
      </c>
      <c r="D120" s="45"/>
      <c r="E120" s="45">
        <v>753</v>
      </c>
      <c r="F120" s="45">
        <v>-306860</v>
      </c>
      <c r="G120" s="45">
        <v>-212572</v>
      </c>
      <c r="H120" s="45">
        <v>0</v>
      </c>
      <c r="I120" s="46"/>
      <c r="J120" s="81"/>
      <c r="K120" s="34"/>
    </row>
    <row r="121" spans="2:12" ht="30" customHeight="1" x14ac:dyDescent="0.25">
      <c r="B121" s="33"/>
      <c r="C121" s="44" t="s">
        <v>90</v>
      </c>
      <c r="D121" s="45"/>
      <c r="E121" s="45">
        <v>0</v>
      </c>
      <c r="F121" s="45">
        <v>0</v>
      </c>
      <c r="G121" s="45">
        <v>0</v>
      </c>
      <c r="H121" s="45">
        <v>0</v>
      </c>
      <c r="I121" s="81"/>
      <c r="J121" s="81"/>
      <c r="K121" s="34"/>
    </row>
    <row r="122" spans="2:12" ht="30" customHeight="1" x14ac:dyDescent="0.25">
      <c r="B122" s="33"/>
      <c r="C122" s="50" t="s">
        <v>91</v>
      </c>
      <c r="D122" s="51"/>
      <c r="E122" s="51">
        <v>21874396</v>
      </c>
      <c r="F122" s="51">
        <v>28563780</v>
      </c>
      <c r="G122" s="51">
        <v>44485614</v>
      </c>
      <c r="H122" s="51">
        <v>62187891</v>
      </c>
      <c r="I122" s="51">
        <f t="shared" ref="I122" si="5">SUM(I119:I121)</f>
        <v>60071721.926363528</v>
      </c>
      <c r="J122" s="38"/>
      <c r="K122" s="34"/>
    </row>
    <row r="123" spans="2:12" ht="30" customHeight="1" x14ac:dyDescent="0.25">
      <c r="B123" s="33"/>
      <c r="C123" s="44" t="s">
        <v>92</v>
      </c>
      <c r="D123" s="45"/>
      <c r="E123" s="45">
        <v>75205</v>
      </c>
      <c r="F123" s="45">
        <v>55347</v>
      </c>
      <c r="G123" s="45">
        <v>253522</v>
      </c>
      <c r="H123" s="45">
        <v>1367635</v>
      </c>
      <c r="I123" s="45">
        <v>1497020</v>
      </c>
      <c r="J123" s="81"/>
      <c r="K123" s="34"/>
      <c r="L123" s="1" t="s">
        <v>103</v>
      </c>
    </row>
    <row r="124" spans="2:12" ht="30" customHeight="1" x14ac:dyDescent="0.25">
      <c r="B124" s="33"/>
      <c r="C124" s="44" t="s">
        <v>93</v>
      </c>
      <c r="D124" s="45"/>
      <c r="E124" s="45">
        <v>-55347</v>
      </c>
      <c r="F124" s="45">
        <v>-253522</v>
      </c>
      <c r="G124" s="45">
        <v>-1497020</v>
      </c>
      <c r="H124" s="45">
        <v>-1851784</v>
      </c>
      <c r="I124" s="81">
        <v>-2000000</v>
      </c>
      <c r="J124" s="81"/>
      <c r="K124" s="34"/>
      <c r="L124" s="1" t="s">
        <v>102</v>
      </c>
    </row>
    <row r="125" spans="2:12" ht="30" customHeight="1" x14ac:dyDescent="0.25">
      <c r="B125" s="33"/>
      <c r="C125" s="50" t="s">
        <v>94</v>
      </c>
      <c r="D125" s="51" t="s">
        <v>28</v>
      </c>
      <c r="E125" s="51">
        <v>21894254</v>
      </c>
      <c r="F125" s="51">
        <v>28365605</v>
      </c>
      <c r="G125" s="51">
        <v>43242116</v>
      </c>
      <c r="H125" s="51">
        <v>61703742</v>
      </c>
      <c r="I125" s="51">
        <f t="shared" ref="I125" si="6">SUM(I122:I124)</f>
        <v>59568741.926363528</v>
      </c>
      <c r="J125" s="38"/>
      <c r="K125" s="34"/>
    </row>
    <row r="126" spans="2:12" ht="30" customHeight="1" x14ac:dyDescent="0.25">
      <c r="B126" s="33"/>
      <c r="C126" s="44" t="s">
        <v>95</v>
      </c>
      <c r="D126" s="45" t="s">
        <v>28</v>
      </c>
      <c r="E126" s="45">
        <v>0</v>
      </c>
      <c r="F126" s="45">
        <v>0</v>
      </c>
      <c r="G126" s="45">
        <v>0</v>
      </c>
      <c r="H126" s="45">
        <v>0</v>
      </c>
      <c r="I126" s="81">
        <v>0</v>
      </c>
      <c r="J126" s="81"/>
      <c r="K126" s="34"/>
    </row>
    <row r="127" spans="2:12" ht="30" customHeight="1" x14ac:dyDescent="0.25">
      <c r="B127" s="33"/>
      <c r="C127" s="50" t="s">
        <v>27</v>
      </c>
      <c r="D127" s="51"/>
      <c r="E127" s="51">
        <v>21894254</v>
      </c>
      <c r="F127" s="51">
        <v>28365605</v>
      </c>
      <c r="G127" s="51">
        <v>43242116</v>
      </c>
      <c r="H127" s="51">
        <v>61703742</v>
      </c>
      <c r="I127" s="51">
        <f>SUM(I125:I126)</f>
        <v>59568741.926363528</v>
      </c>
      <c r="J127" s="38"/>
      <c r="K127" s="34"/>
    </row>
    <row r="128" spans="2:12" ht="30" customHeight="1" x14ac:dyDescent="0.25">
      <c r="B128" s="35"/>
      <c r="C128" s="36"/>
      <c r="D128" s="36"/>
      <c r="E128" s="36"/>
      <c r="F128" s="36"/>
      <c r="G128" s="36"/>
      <c r="H128" s="36"/>
      <c r="I128" s="36"/>
      <c r="J128" s="36"/>
      <c r="K128" s="37"/>
    </row>
  </sheetData>
  <mergeCells count="14">
    <mergeCell ref="C56:D56"/>
    <mergeCell ref="B2:D2"/>
    <mergeCell ref="B15:D15"/>
    <mergeCell ref="B27:D27"/>
    <mergeCell ref="B44:D44"/>
    <mergeCell ref="B54:D54"/>
    <mergeCell ref="C4:D4"/>
    <mergeCell ref="C17:D17"/>
    <mergeCell ref="C29:D29"/>
    <mergeCell ref="B79:D79"/>
    <mergeCell ref="B95:D95"/>
    <mergeCell ref="B111:D111"/>
    <mergeCell ref="B67:D67"/>
    <mergeCell ref="C69:D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0DD-2303-42D5-8C4C-F5C68BFCD608}">
  <dimension ref="B2:M20"/>
  <sheetViews>
    <sheetView showGridLines="0" rightToLeft="1" topLeftCell="A7" zoomScaleNormal="100" workbookViewId="0">
      <selection activeCell="H8" sqref="H8:H12"/>
    </sheetView>
  </sheetViews>
  <sheetFormatPr defaultColWidth="9.140625" defaultRowHeight="30" customHeight="1" x14ac:dyDescent="0.25"/>
  <cols>
    <col min="1" max="1" width="5.7109375" style="1" customWidth="1"/>
    <col min="2" max="2" width="50.7109375" style="1" customWidth="1"/>
    <col min="3" max="7" width="20.7109375" style="1" customWidth="1"/>
    <col min="8" max="16384" width="9.140625" style="1"/>
  </cols>
  <sheetData>
    <row r="2" spans="2:13" ht="42" customHeight="1" x14ac:dyDescent="0.25">
      <c r="B2" s="22" t="s">
        <v>1</v>
      </c>
      <c r="C2" s="22" t="s">
        <v>116</v>
      </c>
      <c r="D2" s="22" t="s">
        <v>117</v>
      </c>
      <c r="E2" s="22" t="s">
        <v>118</v>
      </c>
      <c r="F2" s="22" t="s">
        <v>104</v>
      </c>
      <c r="G2" s="22" t="s">
        <v>71</v>
      </c>
    </row>
    <row r="3" spans="2:13" ht="35.1" customHeight="1" x14ac:dyDescent="0.25">
      <c r="B3" s="68" t="s">
        <v>43</v>
      </c>
      <c r="C3" s="69">
        <v>26639711</v>
      </c>
      <c r="D3" s="69">
        <v>40992416</v>
      </c>
      <c r="E3" s="69">
        <v>63198121</v>
      </c>
      <c r="F3" s="69"/>
      <c r="G3" s="69">
        <f>درآمد!I76</f>
        <v>86959066.595673665</v>
      </c>
    </row>
    <row r="4" spans="2:13" ht="35.1" customHeight="1" x14ac:dyDescent="0.25">
      <c r="B4" s="71" t="s">
        <v>44</v>
      </c>
      <c r="C4" s="72">
        <v>-21894254</v>
      </c>
      <c r="D4" s="72">
        <v>-28365605</v>
      </c>
      <c r="E4" s="72">
        <v>-43242116</v>
      </c>
      <c r="F4" s="72"/>
      <c r="G4" s="72">
        <f>-'بهای تمام شده'!I127</f>
        <v>-59568741.926363528</v>
      </c>
    </row>
    <row r="5" spans="2:13" ht="35.1" customHeight="1" x14ac:dyDescent="0.25">
      <c r="B5" s="74" t="s">
        <v>45</v>
      </c>
      <c r="C5" s="75">
        <v>4745457</v>
      </c>
      <c r="D5" s="75">
        <v>12626811</v>
      </c>
      <c r="E5" s="75">
        <v>19956005</v>
      </c>
      <c r="F5" s="75"/>
      <c r="G5" s="75">
        <f>SUM(G3:G4)</f>
        <v>27390324.669310138</v>
      </c>
      <c r="H5" s="93"/>
      <c r="I5" s="93"/>
      <c r="J5" s="93"/>
      <c r="K5" s="93"/>
      <c r="L5" s="93"/>
    </row>
    <row r="6" spans="2:13" ht="35.1" customHeight="1" x14ac:dyDescent="0.25">
      <c r="B6" s="68" t="s">
        <v>46</v>
      </c>
      <c r="C6" s="69">
        <v>-1696010</v>
      </c>
      <c r="D6" s="69">
        <v>-2086757</v>
      </c>
      <c r="E6" s="69">
        <v>-3190068</v>
      </c>
      <c r="F6" s="69"/>
      <c r="G6" s="69">
        <f>-'بهای تمام شده'!I108</f>
        <v>-4387871.9033525791</v>
      </c>
    </row>
    <row r="7" spans="2:13" ht="35.1" customHeight="1" x14ac:dyDescent="0.25">
      <c r="B7" s="71" t="s">
        <v>47</v>
      </c>
      <c r="C7" s="76">
        <v>0</v>
      </c>
      <c r="D7" s="76">
        <v>0</v>
      </c>
      <c r="E7" s="76">
        <v>0</v>
      </c>
      <c r="F7" s="73"/>
      <c r="G7" s="86">
        <v>0</v>
      </c>
    </row>
    <row r="8" spans="2:13" ht="35.1" customHeight="1" x14ac:dyDescent="0.25">
      <c r="B8" s="68" t="s">
        <v>48</v>
      </c>
      <c r="C8" s="77">
        <v>345484</v>
      </c>
      <c r="D8" s="77">
        <v>473946</v>
      </c>
      <c r="E8" s="77">
        <v>545042</v>
      </c>
      <c r="F8" s="70"/>
      <c r="G8" s="85">
        <v>1450000</v>
      </c>
      <c r="H8" s="129" t="s">
        <v>124</v>
      </c>
    </row>
    <row r="9" spans="2:13" ht="35.1" customHeight="1" x14ac:dyDescent="0.25">
      <c r="B9" s="71" t="s">
        <v>49</v>
      </c>
      <c r="C9" s="76">
        <v>-2924</v>
      </c>
      <c r="D9" s="76">
        <v>0</v>
      </c>
      <c r="E9" s="76">
        <v>0</v>
      </c>
      <c r="F9" s="73"/>
      <c r="G9" s="86">
        <v>0</v>
      </c>
      <c r="H9" s="129"/>
    </row>
    <row r="10" spans="2:13" ht="35.1" customHeight="1" x14ac:dyDescent="0.25">
      <c r="B10" s="78" t="s">
        <v>50</v>
      </c>
      <c r="C10" s="75">
        <v>3392007</v>
      </c>
      <c r="D10" s="75">
        <v>11014000</v>
      </c>
      <c r="E10" s="75">
        <v>17310979</v>
      </c>
      <c r="F10" s="75"/>
      <c r="G10" s="75">
        <f>SUM(G5:G9)</f>
        <v>24452452.765957557</v>
      </c>
      <c r="H10" s="129"/>
    </row>
    <row r="11" spans="2:13" ht="35.1" customHeight="1" x14ac:dyDescent="0.25">
      <c r="B11" s="68" t="s">
        <v>51</v>
      </c>
      <c r="C11" s="77">
        <v>-1463741</v>
      </c>
      <c r="D11" s="77">
        <v>-1856340</v>
      </c>
      <c r="E11" s="77">
        <v>-2281819</v>
      </c>
      <c r="F11" s="70"/>
      <c r="G11" s="85">
        <v>-3520000</v>
      </c>
      <c r="H11" s="129"/>
    </row>
    <row r="12" spans="2:13" ht="35.1" customHeight="1" x14ac:dyDescent="0.25">
      <c r="B12" s="71" t="s">
        <v>122</v>
      </c>
      <c r="C12" s="76">
        <v>54556</v>
      </c>
      <c r="D12" s="76">
        <v>127795</v>
      </c>
      <c r="E12" s="76">
        <v>-678105</v>
      </c>
      <c r="F12" s="73"/>
      <c r="G12" s="86">
        <v>0</v>
      </c>
      <c r="H12" s="129"/>
    </row>
    <row r="13" spans="2:13" ht="35.1" customHeight="1" x14ac:dyDescent="0.25">
      <c r="B13" s="74" t="s">
        <v>52</v>
      </c>
      <c r="C13" s="75">
        <v>1982822</v>
      </c>
      <c r="D13" s="75">
        <v>9285455</v>
      </c>
      <c r="E13" s="75">
        <v>14351055</v>
      </c>
      <c r="F13" s="75">
        <f>SUM(F10:F12)</f>
        <v>0</v>
      </c>
      <c r="G13" s="75">
        <f>SUM(G10:G12)</f>
        <v>20932452.765957557</v>
      </c>
    </row>
    <row r="14" spans="2:13" ht="35.1" customHeight="1" x14ac:dyDescent="0.25">
      <c r="B14" s="68" t="s">
        <v>53</v>
      </c>
      <c r="C14" s="77"/>
      <c r="D14" s="77"/>
      <c r="E14" s="77"/>
      <c r="F14" s="70"/>
      <c r="G14" s="85"/>
    </row>
    <row r="15" spans="2:13" ht="35.1" customHeight="1" x14ac:dyDescent="0.25">
      <c r="B15" s="71" t="s">
        <v>54</v>
      </c>
      <c r="C15" s="79">
        <v>-369971</v>
      </c>
      <c r="D15" s="79">
        <v>-944925</v>
      </c>
      <c r="E15" s="79">
        <v>-2956535</v>
      </c>
      <c r="F15" s="79">
        <f>-0.14*F13</f>
        <v>0</v>
      </c>
      <c r="G15" s="79">
        <f>-G13*0.14</f>
        <v>-2930543.3872340582</v>
      </c>
      <c r="H15" s="93">
        <v>0.14000000000000001</v>
      </c>
      <c r="I15" s="93"/>
      <c r="J15" s="93"/>
      <c r="K15" s="93"/>
      <c r="L15" s="93"/>
      <c r="M15" s="93"/>
    </row>
    <row r="16" spans="2:13" ht="35.1" customHeight="1" x14ac:dyDescent="0.25">
      <c r="B16" s="68" t="s">
        <v>55</v>
      </c>
      <c r="C16" s="70">
        <v>0</v>
      </c>
      <c r="D16" s="70">
        <v>-156124</v>
      </c>
      <c r="E16" s="70">
        <v>0</v>
      </c>
      <c r="F16" s="70"/>
      <c r="G16" s="85"/>
    </row>
    <row r="17" spans="2:7" ht="35.1" customHeight="1" x14ac:dyDescent="0.25">
      <c r="B17" s="74" t="s">
        <v>56</v>
      </c>
      <c r="C17" s="75">
        <v>1612851</v>
      </c>
      <c r="D17" s="75">
        <v>8184406</v>
      </c>
      <c r="E17" s="75">
        <v>11394520</v>
      </c>
      <c r="F17" s="75">
        <f>SUM(F13:F16)</f>
        <v>0</v>
      </c>
      <c r="G17" s="75">
        <f>SUM(G13:G16)</f>
        <v>18001909.378723498</v>
      </c>
    </row>
    <row r="18" spans="2:7" ht="35.1" customHeight="1" x14ac:dyDescent="0.25">
      <c r="B18" s="70" t="s">
        <v>57</v>
      </c>
      <c r="C18" s="70"/>
      <c r="D18" s="70"/>
      <c r="E18" s="70"/>
      <c r="F18" s="70"/>
      <c r="G18" s="85"/>
    </row>
    <row r="19" spans="2:7" ht="35.1" customHeight="1" x14ac:dyDescent="0.25">
      <c r="B19" s="71" t="s">
        <v>58</v>
      </c>
      <c r="C19" s="73">
        <v>0</v>
      </c>
      <c r="D19" s="73">
        <v>1667</v>
      </c>
      <c r="E19" s="73">
        <v>0</v>
      </c>
      <c r="F19" s="73"/>
      <c r="G19" s="86"/>
    </row>
    <row r="20" spans="2:7" ht="35.1" customHeight="1" x14ac:dyDescent="0.25">
      <c r="B20" s="74" t="s">
        <v>59</v>
      </c>
      <c r="C20" s="75">
        <f>SUM(C17:C19)</f>
        <v>1612851</v>
      </c>
      <c r="D20" s="75">
        <f t="shared" ref="D20:F20" si="0">SUM(D17:D19)</f>
        <v>8186073</v>
      </c>
      <c r="E20" s="75">
        <f t="shared" si="0"/>
        <v>11394520</v>
      </c>
      <c r="F20" s="75">
        <f t="shared" si="0"/>
        <v>0</v>
      </c>
      <c r="G20" s="75">
        <f>SUM(G17:G19)</f>
        <v>18001909.378723498</v>
      </c>
    </row>
  </sheetData>
  <mergeCells count="1">
    <mergeCell ref="H8:H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FF25-0504-4FBF-BB9B-A970CA9671CC}">
  <dimension ref="B2:K23"/>
  <sheetViews>
    <sheetView showGridLines="0" rightToLeft="1" zoomScaleNormal="100" workbookViewId="0">
      <selection activeCell="C7" sqref="C7"/>
    </sheetView>
  </sheetViews>
  <sheetFormatPr defaultColWidth="9.140625"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11" ht="42" customHeight="1" x14ac:dyDescent="0.25">
      <c r="B2" s="40" t="s">
        <v>66</v>
      </c>
      <c r="C2" s="41" t="s">
        <v>65</v>
      </c>
    </row>
    <row r="3" spans="2:11" ht="30" customHeight="1" x14ac:dyDescent="0.5">
      <c r="B3" s="39">
        <v>1</v>
      </c>
      <c r="C3" s="99" t="s">
        <v>111</v>
      </c>
      <c r="D3" s="99"/>
      <c r="E3" s="99"/>
      <c r="F3" s="100"/>
      <c r="G3" s="100"/>
      <c r="H3" s="130"/>
      <c r="I3" s="130"/>
      <c r="J3" s="101"/>
      <c r="K3" s="101"/>
    </row>
    <row r="4" spans="2:11" ht="30" customHeight="1" x14ac:dyDescent="0.5">
      <c r="B4" s="39">
        <v>2</v>
      </c>
      <c r="C4" s="99"/>
      <c r="D4" s="99"/>
      <c r="E4" s="99"/>
      <c r="F4" s="100"/>
      <c r="G4" s="100"/>
      <c r="H4" s="130"/>
      <c r="I4" s="130"/>
      <c r="J4" s="101"/>
      <c r="K4" s="101"/>
    </row>
    <row r="5" spans="2:11" ht="30" customHeight="1" x14ac:dyDescent="0.5">
      <c r="B5" s="39">
        <v>3</v>
      </c>
      <c r="C5" s="99" t="s">
        <v>112</v>
      </c>
      <c r="D5" s="99"/>
      <c r="E5" s="99"/>
      <c r="F5" s="100"/>
      <c r="G5" s="100"/>
      <c r="H5" s="100"/>
      <c r="I5" s="100"/>
      <c r="J5" s="101"/>
      <c r="K5" s="101"/>
    </row>
    <row r="6" spans="2:11" ht="30" customHeight="1" x14ac:dyDescent="0.5">
      <c r="B6" s="39">
        <v>4</v>
      </c>
      <c r="C6" s="99"/>
      <c r="D6" s="99"/>
      <c r="E6" s="99"/>
      <c r="F6" s="100"/>
      <c r="G6" s="100"/>
      <c r="H6" s="100"/>
      <c r="I6" s="100"/>
      <c r="J6" s="101"/>
      <c r="K6" s="101"/>
    </row>
    <row r="7" spans="2:11" ht="30" customHeight="1" x14ac:dyDescent="0.5">
      <c r="B7" s="39">
        <v>5</v>
      </c>
      <c r="C7" s="99" t="s">
        <v>113</v>
      </c>
      <c r="E7" s="99"/>
      <c r="F7" s="99"/>
      <c r="G7" s="99"/>
      <c r="H7" s="99"/>
      <c r="I7" s="101"/>
      <c r="J7" s="101"/>
    </row>
    <row r="8" spans="2:11" ht="30" customHeight="1" x14ac:dyDescent="0.25">
      <c r="B8" s="39">
        <v>6</v>
      </c>
      <c r="C8" s="23"/>
    </row>
    <row r="9" spans="2:11" ht="30" customHeight="1" x14ac:dyDescent="0.25">
      <c r="B9" s="39">
        <v>7</v>
      </c>
      <c r="C9" s="23"/>
    </row>
    <row r="10" spans="2:11" ht="30" customHeight="1" x14ac:dyDescent="0.25">
      <c r="B10" s="39">
        <v>8</v>
      </c>
      <c r="C10" s="23"/>
    </row>
    <row r="11" spans="2:11" ht="30" customHeight="1" x14ac:dyDescent="0.25">
      <c r="B11" s="39">
        <v>9</v>
      </c>
      <c r="C11" s="23"/>
    </row>
    <row r="12" spans="2:11" ht="30" customHeight="1" x14ac:dyDescent="0.25">
      <c r="B12" s="39">
        <v>10</v>
      </c>
      <c r="C12" s="23"/>
    </row>
    <row r="13" spans="2:11" ht="35.1" customHeight="1" x14ac:dyDescent="0.25"/>
    <row r="14" spans="2:11" ht="35.1" customHeight="1" x14ac:dyDescent="0.25"/>
    <row r="15" spans="2:11" ht="35.1" customHeight="1" x14ac:dyDescent="0.25"/>
    <row r="16" spans="2:11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mergeCells count="2">
    <mergeCell ref="H3:I3"/>
    <mergeCell ref="H4:I4"/>
  </mergeCells>
  <phoneticPr fontId="1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مفروضات</vt:lpstr>
      <vt:lpstr>درآمد</vt:lpstr>
      <vt:lpstr>بهای تمام شده</vt:lpstr>
      <vt:lpstr>سود و زیان</vt:lpstr>
      <vt:lpstr>اطلاعات تکمیلی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D!akov RePack</cp:lastModifiedBy>
  <dcterms:created xsi:type="dcterms:W3CDTF">2025-01-25T05:36:17Z</dcterms:created>
  <dcterms:modified xsi:type="dcterms:W3CDTF">2025-07-30T11:26:50Z</dcterms:modified>
</cp:coreProperties>
</file>