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dfdhhfdhdfhdf\Desktop\"/>
    </mc:Choice>
  </mc:AlternateContent>
  <xr:revisionPtr revIDLastSave="0" documentId="13_ncr:1_{AD9FCCD6-1702-44D7-9AE1-83D2CFF4FE6E}" xr6:coauthVersionLast="47" xr6:coauthVersionMax="47" xr10:uidLastSave="{00000000-0000-0000-0000-000000000000}"/>
  <bookViews>
    <workbookView xWindow="-120" yWindow="-120" windowWidth="29040" windowHeight="15840" xr2:uid="{81A8E130-F218-4DF9-9AC1-141D0D13A5D4}"/>
  </bookViews>
  <sheets>
    <sheet name="مفروضات" sheetId="1" r:id="rId1"/>
    <sheet name="درآمد" sheetId="4" r:id="rId2"/>
    <sheet name="هزینه انرژی" sheetId="7" r:id="rId3"/>
    <sheet name="بهای تمام شده" sheetId="3" r:id="rId4"/>
    <sheet name="سود و زیان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113" i="4"/>
  <c r="F32" i="3" l="1"/>
  <c r="F31" i="3"/>
  <c r="F30" i="3"/>
  <c r="F29" i="3"/>
  <c r="F28" i="3"/>
  <c r="F27" i="3"/>
  <c r="F26" i="3"/>
  <c r="F25" i="3"/>
  <c r="F16" i="5"/>
  <c r="G16" i="5"/>
  <c r="C21" i="5"/>
  <c r="D21" i="5"/>
  <c r="E28" i="7" l="1"/>
  <c r="F28" i="7"/>
  <c r="G15" i="7"/>
  <c r="G14" i="7"/>
  <c r="G112" i="4" l="1"/>
  <c r="G108" i="3" l="1"/>
  <c r="F8" i="4"/>
  <c r="G7" i="4"/>
  <c r="G6" i="4" s="1"/>
  <c r="G13" i="3"/>
  <c r="G100" i="3"/>
  <c r="G99" i="3"/>
  <c r="G98" i="3"/>
  <c r="G97" i="3"/>
  <c r="G96" i="3"/>
  <c r="G94" i="3"/>
  <c r="G93" i="3"/>
  <c r="G86" i="3"/>
  <c r="G85" i="3"/>
  <c r="G84" i="3"/>
  <c r="G82" i="3"/>
  <c r="G81" i="3"/>
  <c r="F87" i="3"/>
  <c r="F109" i="3" s="1"/>
  <c r="G49" i="3"/>
  <c r="G48" i="3"/>
  <c r="G46" i="3"/>
  <c r="G45" i="3"/>
  <c r="G44" i="3"/>
  <c r="G43" i="3"/>
  <c r="G41" i="3"/>
  <c r="G42" i="3"/>
  <c r="G40" i="3"/>
  <c r="G39" i="3"/>
  <c r="G17" i="3" l="1"/>
  <c r="G72" i="3"/>
  <c r="G30" i="4"/>
  <c r="G101" i="3"/>
  <c r="E6" i="5" s="1"/>
  <c r="G15" i="4" l="1"/>
  <c r="G9" i="7"/>
  <c r="G114" i="4"/>
  <c r="E19" i="3"/>
  <c r="E34" i="3" s="1"/>
  <c r="E16" i="3"/>
  <c r="F18" i="3"/>
  <c r="F33" i="3" s="1"/>
  <c r="E18" i="3"/>
  <c r="E33" i="3" s="1"/>
  <c r="F19" i="3"/>
  <c r="G19" i="3"/>
  <c r="F17" i="3"/>
  <c r="E17" i="3"/>
  <c r="E29" i="3" s="1"/>
  <c r="G5" i="7" l="1"/>
  <c r="G26" i="7" s="1"/>
  <c r="G6" i="7"/>
  <c r="G27" i="7" s="1"/>
  <c r="E26" i="3"/>
  <c r="E31" i="3"/>
  <c r="F34" i="3"/>
  <c r="E25" i="3"/>
  <c r="E28" i="3"/>
  <c r="E32" i="3"/>
  <c r="E30" i="3"/>
  <c r="E27" i="3"/>
  <c r="G91" i="4"/>
  <c r="G92" i="4"/>
  <c r="E8" i="4"/>
  <c r="G7" i="7" l="1"/>
  <c r="G28" i="7"/>
  <c r="G83" i="3" s="1"/>
  <c r="G87" i="3" s="1"/>
  <c r="G109" i="3" s="1"/>
  <c r="E112" i="4"/>
  <c r="E113" i="4"/>
  <c r="F150" i="4"/>
  <c r="F113" i="4"/>
  <c r="F112" i="4"/>
  <c r="D113" i="4"/>
  <c r="D112" i="4"/>
  <c r="G63" i="4"/>
  <c r="G18" i="3"/>
  <c r="G16" i="4"/>
  <c r="G48" i="4" l="1"/>
  <c r="G135" i="4" s="1"/>
  <c r="G20" i="3"/>
  <c r="G49" i="4"/>
  <c r="G136" i="4" s="1"/>
  <c r="G84" i="4"/>
  <c r="F63" i="4"/>
  <c r="F70" i="4" s="1"/>
  <c r="E63" i="4"/>
  <c r="E20" i="3" s="1"/>
  <c r="G150" i="4" l="1"/>
  <c r="E70" i="4"/>
  <c r="F69" i="4"/>
  <c r="E69" i="4"/>
  <c r="E30" i="4"/>
  <c r="E150" i="4"/>
  <c r="E164" i="4"/>
  <c r="F30" i="4"/>
  <c r="F7" i="7"/>
  <c r="E7" i="7"/>
  <c r="E37" i="4" l="1"/>
  <c r="E36" i="4"/>
  <c r="F9" i="7"/>
  <c r="F37" i="4"/>
  <c r="F36" i="4"/>
  <c r="F21" i="7" l="1"/>
  <c r="F20" i="7"/>
  <c r="E101" i="3"/>
  <c r="C6" i="5" s="1"/>
  <c r="E87" i="3"/>
  <c r="E109" i="3" s="1"/>
  <c r="F101" i="3"/>
  <c r="D6" i="5" s="1"/>
  <c r="E75" i="3"/>
  <c r="E107" i="3" s="1"/>
  <c r="E110" i="3" l="1"/>
  <c r="E112" i="3" s="1"/>
  <c r="E115" i="3" s="1"/>
  <c r="E118" i="3" s="1"/>
  <c r="E120" i="3" s="1"/>
  <c r="C4" i="5" s="1"/>
  <c r="F16" i="3"/>
  <c r="D164" i="4"/>
  <c r="F164" i="4"/>
  <c r="G152" i="4" s="1"/>
  <c r="E3" i="5" s="1"/>
  <c r="D150" i="4"/>
  <c r="D63" i="4"/>
  <c r="D30" i="4"/>
  <c r="E9" i="7"/>
  <c r="E20" i="7" l="1"/>
  <c r="E21" i="7"/>
  <c r="D152" i="4"/>
  <c r="E152" i="4"/>
  <c r="C3" i="5" s="1"/>
  <c r="C5" i="5" s="1"/>
  <c r="F75" i="3"/>
  <c r="F107" i="3" s="1"/>
  <c r="F110" i="3" s="1"/>
  <c r="F112" i="3" s="1"/>
  <c r="C10" i="5" l="1"/>
  <c r="C14" i="5" s="1"/>
  <c r="C18" i="5" s="1"/>
  <c r="C22" i="5" s="1"/>
  <c r="F115" i="3"/>
  <c r="F118" i="3" s="1"/>
  <c r="F120" i="3" s="1"/>
  <c r="D4" i="5" s="1"/>
  <c r="D84" i="4"/>
  <c r="F20" i="3"/>
  <c r="E84" i="4"/>
  <c r="F84" i="4" l="1"/>
  <c r="F152" i="4" l="1"/>
  <c r="D3" i="5" s="1"/>
  <c r="D5" i="5" s="1"/>
  <c r="D10" i="5" l="1"/>
  <c r="D14" i="5" s="1"/>
  <c r="D18" i="5" s="1"/>
  <c r="D22" i="5" s="1"/>
  <c r="G6" i="3" l="1"/>
  <c r="G65" i="3" s="1"/>
  <c r="G10" i="3"/>
  <c r="G69" i="3" s="1"/>
  <c r="G9" i="3"/>
  <c r="G68" i="3" s="1"/>
  <c r="G5" i="3"/>
  <c r="G7" i="3"/>
  <c r="G66" i="3" s="1"/>
  <c r="G8" i="3"/>
  <c r="G67" i="3" s="1"/>
  <c r="G14" i="3"/>
  <c r="G73" i="3" s="1"/>
  <c r="G15" i="3"/>
  <c r="G74" i="3" s="1"/>
  <c r="G12" i="3"/>
  <c r="G71" i="3" s="1"/>
  <c r="G11" i="3"/>
  <c r="G70" i="3" s="1"/>
  <c r="G16" i="3" l="1"/>
  <c r="G64" i="3"/>
  <c r="G75" i="3" s="1"/>
  <c r="G107" i="3" s="1"/>
  <c r="G110" i="3" s="1"/>
  <c r="G112" i="3" s="1"/>
  <c r="G115" i="3" l="1"/>
  <c r="G118" i="3" s="1"/>
  <c r="G120" i="3" s="1"/>
  <c r="E4" i="5" s="1"/>
  <c r="E5" i="5" s="1"/>
  <c r="E10" i="5" s="1"/>
  <c r="E14" i="5" s="1"/>
  <c r="E16" i="5" s="1"/>
  <c r="E18" i="5" s="1"/>
  <c r="E21" i="5" s="1"/>
  <c r="E22" i="5" l="1"/>
  <c r="E15" i="1"/>
  <c r="G5" i="1" s="1"/>
  <c r="H5" i="1" l="1"/>
</calcChain>
</file>

<file path=xl/sharedStrings.xml><?xml version="1.0" encoding="utf-8"?>
<sst xmlns="http://schemas.openxmlformats.org/spreadsheetml/2006/main" count="297" uniqueCount="132">
  <si>
    <t>مقدار تولید</t>
  </si>
  <si>
    <t>شرح</t>
  </si>
  <si>
    <t>واحد</t>
  </si>
  <si>
    <t>تن</t>
  </si>
  <si>
    <t>جمع کل</t>
  </si>
  <si>
    <t>درآمد ارائه خدمات - مبلغ</t>
  </si>
  <si>
    <t>ریال</t>
  </si>
  <si>
    <t>مقدار تولید - داخلی</t>
  </si>
  <si>
    <t>مقدار تولید - صادراتی</t>
  </si>
  <si>
    <t>نسبت فروش  به کل فروش - داخلی</t>
  </si>
  <si>
    <t>مبلغ فروش - داخلی</t>
  </si>
  <si>
    <t>نسبت فروش  به کل فروش - صادراتی</t>
  </si>
  <si>
    <t>نرخ فروش - داخلی</t>
  </si>
  <si>
    <t>نرخ فروش - صادراتی</t>
  </si>
  <si>
    <t>نسبت نرخ محصولات به تسمه و ورق مسی - صادراتی</t>
  </si>
  <si>
    <t>مقدار فروش (تعداد) - داخلی</t>
  </si>
  <si>
    <t>مقدار فروش (تعداد) - صادراتی</t>
  </si>
  <si>
    <t>مبلغ فروش - صادراتی</t>
  </si>
  <si>
    <t>دلار</t>
  </si>
  <si>
    <t>نرخ  دلار</t>
  </si>
  <si>
    <t>مقدار مصرف مواد اولیه</t>
  </si>
  <si>
    <t>جمع فروش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</si>
  <si>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</si>
  <si>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</si>
  <si>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</si>
  <si>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</si>
  <si>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</si>
  <si>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</si>
  <si>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</si>
  <si>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</si>
  <si>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</si>
  <si>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</si>
  <si>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</si>
  <si>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</si>
  <si>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</si>
  <si>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</si>
  <si>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</si>
  <si>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</si>
  <si>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</si>
  <si>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</si>
  <si>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</si>
  <si>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</si>
  <si>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</si>
  <si>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</si>
  <si>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</si>
  <si>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</si>
  <si>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</si>
  <si>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</si>
  <si>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</si>
  <si>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</si>
  <si>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مفروضات تحلیل حساسیت</t>
  </si>
  <si>
    <t>برآورد سود خالص</t>
  </si>
  <si>
    <t>مجموعه آموزشی رز</t>
  </si>
  <si>
    <t>سود خالص</t>
  </si>
  <si>
    <t>نسبت نرخ مواد اولیه نسبت کاتد</t>
  </si>
  <si>
    <t>مبلغ فروش</t>
  </si>
  <si>
    <t>نرخ فروش</t>
  </si>
  <si>
    <t>دوره منتهي به 1402/12/29</t>
  </si>
  <si>
    <t>دوره منتهي به 1403/12/29</t>
  </si>
  <si>
    <t>مقدار کل برق و گاز مصرفی</t>
  </si>
  <si>
    <t>نرخ</t>
  </si>
  <si>
    <t>مقدار مصرف - مبلغ</t>
  </si>
  <si>
    <t>تحلیل حساسیت ستران</t>
  </si>
  <si>
    <t>سیمان پاکتی</t>
  </si>
  <si>
    <t>سیمان فله</t>
  </si>
  <si>
    <t xml:space="preserve">سیمان فله </t>
  </si>
  <si>
    <t>تولید کلینکر</t>
  </si>
  <si>
    <t xml:space="preserve">نسبت تولید به کل تولید </t>
  </si>
  <si>
    <t>مقدار فروش</t>
  </si>
  <si>
    <t>نسب فروش به کل فروش</t>
  </si>
  <si>
    <t xml:space="preserve">نرخ دلاری سیمان پاکتی در بورس کالا </t>
  </si>
  <si>
    <t xml:space="preserve">نرخ تسعیر </t>
  </si>
  <si>
    <t>نرخ دلاری سیمان پاکتی</t>
  </si>
  <si>
    <t>نرخ دلاری سیمان فله</t>
  </si>
  <si>
    <t>سنگ آهک</t>
  </si>
  <si>
    <t>سنگ کائولن</t>
  </si>
  <si>
    <t>سنگ دانه رنگی</t>
  </si>
  <si>
    <t>خاک</t>
  </si>
  <si>
    <t>سنگ آهن</t>
  </si>
  <si>
    <t>سنگ بوکسیت</t>
  </si>
  <si>
    <t>سنگ تراس پوزولان</t>
  </si>
  <si>
    <t>کلینکر</t>
  </si>
  <si>
    <t>سنگ گچ</t>
  </si>
  <si>
    <t>پاکت سیمان</t>
  </si>
  <si>
    <t>ادتیو سیمان های حفاری</t>
  </si>
  <si>
    <t>عدد</t>
  </si>
  <si>
    <t>سیمان</t>
  </si>
  <si>
    <t xml:space="preserve">نسبت کلینکر به سیمان </t>
  </si>
  <si>
    <t>-</t>
  </si>
  <si>
    <t>جمع تولید کلینکر</t>
  </si>
  <si>
    <t xml:space="preserve">جمع تولید سیمان </t>
  </si>
  <si>
    <t>تولید سیمان پاکتی</t>
  </si>
  <si>
    <t>ضریب رشد 1404 به 1403</t>
  </si>
  <si>
    <t>هزینه حقوق و دستمزد</t>
  </si>
  <si>
    <t>هزینه استهلاک</t>
  </si>
  <si>
    <t>هزینه انرژی</t>
  </si>
  <si>
    <t>هزینه مواد مصرفی</t>
  </si>
  <si>
    <t>هزینه تبلیغات</t>
  </si>
  <si>
    <t>حق العمل و کمیسیون فروش</t>
  </si>
  <si>
    <t>هزینه حمل و نقل</t>
  </si>
  <si>
    <t>سایر هزینه ها</t>
  </si>
  <si>
    <t xml:space="preserve">هزنیه حمل و نقل </t>
  </si>
  <si>
    <t xml:space="preserve">کلینکر خربداری شده </t>
  </si>
  <si>
    <t xml:space="preserve">کلینکر خریداری شده </t>
  </si>
  <si>
    <t>کلینکر خریداری شده</t>
  </si>
  <si>
    <t>مواد مستقیم مصرفی</t>
  </si>
  <si>
    <t>سربار تولید</t>
  </si>
  <si>
    <t>هزینه جذب نشده در تولید</t>
  </si>
  <si>
    <t>جمع هزینه های تولید</t>
  </si>
  <si>
    <t>ضایعات غیر عادی</t>
  </si>
  <si>
    <t>بهای تمام شده کالای تولید شده</t>
  </si>
  <si>
    <t>موجودی کالای ساخته شده اول دوره</t>
  </si>
  <si>
    <t>موجودی کالای ساخته شده پایان دوره</t>
  </si>
  <si>
    <t>بهای تمام شده خدمات ارائه شده</t>
  </si>
  <si>
    <t>جمع بهای تمام شده</t>
  </si>
  <si>
    <t xml:space="preserve">دستمزد مستقیم تولید </t>
  </si>
  <si>
    <t>خالص موجودی کالای در جریان ساخت</t>
  </si>
  <si>
    <t>برق</t>
  </si>
  <si>
    <t xml:space="preserve">گاز طبیعی </t>
  </si>
  <si>
    <t>مگاوات ساعت</t>
  </si>
  <si>
    <t>متر مکعب</t>
  </si>
  <si>
    <t xml:space="preserve"> تولید کلینکر </t>
  </si>
  <si>
    <t>قیمت دلار سیمان</t>
  </si>
  <si>
    <t>سیمان فله بورس کالا</t>
  </si>
  <si>
    <t>سیمان پاکتی بورس کالا</t>
  </si>
  <si>
    <t>ضریب رشد 1404 به 1403  برای انرژی</t>
  </si>
  <si>
    <t>درصد</t>
  </si>
  <si>
    <t>جمع تولید سیمان</t>
  </si>
  <si>
    <t>دوره منتهي به 1404/12/29</t>
  </si>
  <si>
    <t xml:space="preserve"> </t>
  </si>
  <si>
    <t>ارزش بازار 7 مرداد</t>
  </si>
  <si>
    <t>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</si>
</sst>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;[Red]\(0\)"/>
    <numFmt numFmtId="165" formatCode="#,##0;[Red]#,##0"/>
    <numFmt numFmtId="166" formatCode="#,##0.0"/>
    <numFmt numFmtId="167" formatCode="0.0"/>
    <numFmt numFmtId="168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Vazir FD"/>
      <family val="2"/>
    </font>
    <font>
      <b/>
      <sz val="11"/>
      <color theme="0"/>
      <name val="Vazir FD"/>
      <family val="2"/>
    </font>
    <font>
      <sz val="11"/>
      <color theme="0"/>
      <name val="Vazir FD"/>
      <family val="2"/>
    </font>
    <font>
      <sz val="12"/>
      <color rgb="FF0070C0"/>
      <name val="Vazir FD"/>
      <family val="2"/>
    </font>
    <font>
      <sz val="12"/>
      <color theme="0"/>
      <name val="Vazir FD"/>
      <family val="2"/>
    </font>
    <font>
      <sz val="8"/>
      <name val="Calibri"/>
      <family val="2"/>
      <scheme val="minor"/>
    </font>
    <font>
      <sz val="14"/>
      <color theme="0"/>
      <name val="Vazir FD"/>
      <family val="2"/>
    </font>
    <font>
      <sz val="16"/>
      <color theme="0"/>
      <name val="Vazir FD"/>
      <family val="2"/>
    </font>
    <font>
      <sz val="12"/>
      <color rgb="FF43766C"/>
      <name val="Vazir FD"/>
      <family val="2"/>
    </font>
    <font>
      <sz val="11"/>
      <color theme="6" tint="-0.499984740745262"/>
      <name val="Calibri"/>
      <family val="2"/>
      <scheme val="minor"/>
    </font>
    <font>
      <sz val="9"/>
      <color theme="1"/>
      <name val="Vazir FD"/>
      <family val="2"/>
    </font>
    <font>
      <sz val="12"/>
      <color theme="1"/>
      <name val="Vazir FD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theme="6" tint="0.79998168889431442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  <border>
      <left/>
      <right style="thin">
        <color theme="6" tint="0.39994506668294322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indexed="64"/>
      </right>
      <top style="thin">
        <color theme="6" tint="0.39997558519241921"/>
      </top>
      <bottom/>
      <diagonal/>
    </border>
    <border>
      <left/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/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2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auto="1"/>
      </right>
      <top/>
      <bottom style="thin">
        <color theme="1" tint="0.499984740745262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 tint="0.39997558519241921"/>
      </bottom>
      <diagonal/>
    </border>
    <border>
      <left/>
      <right/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 style="thin">
        <color auto="1"/>
      </right>
      <top style="thin">
        <color theme="6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 shrinkToFit="1"/>
    </xf>
    <xf numFmtId="38" fontId="3" fillId="2" borderId="6" xfId="1" applyNumberFormat="1" applyFont="1" applyFill="1" applyBorder="1" applyAlignment="1">
      <alignment horizontal="center" vertical="center" wrapText="1" shrinkToFit="1"/>
    </xf>
    <xf numFmtId="38" fontId="3" fillId="2" borderId="7" xfId="1" applyNumberFormat="1" applyFont="1" applyFill="1" applyBorder="1" applyAlignment="1">
      <alignment horizontal="center" vertical="center" wrapText="1" shrinkToFit="1"/>
    </xf>
    <xf numFmtId="164" fontId="4" fillId="6" borderId="15" xfId="1" applyNumberFormat="1" applyFont="1" applyFill="1" applyBorder="1" applyAlignment="1">
      <alignment horizontal="center" vertical="center" wrapText="1" shrinkToFit="1"/>
    </xf>
    <xf numFmtId="38" fontId="4" fillId="6" borderId="16" xfId="1" applyNumberFormat="1" applyFont="1" applyFill="1" applyBorder="1" applyAlignment="1">
      <alignment horizontal="center" vertical="center" wrapText="1" shrinkToFit="1"/>
    </xf>
    <xf numFmtId="0" fontId="2" fillId="4" borderId="19" xfId="0" applyFont="1" applyFill="1" applyBorder="1" applyAlignment="1">
      <alignment horizontal="center" vertical="center" wrapText="1"/>
    </xf>
    <xf numFmtId="3" fontId="2" fillId="4" borderId="20" xfId="2" applyNumberFormat="1" applyFont="1" applyFill="1" applyBorder="1" applyAlignment="1">
      <alignment horizontal="center" vertical="center" wrapText="1"/>
    </xf>
    <xf numFmtId="3" fontId="2" fillId="4" borderId="21" xfId="2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9" fontId="0" fillId="0" borderId="24" xfId="2" applyFon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6" fillId="7" borderId="26" xfId="0" applyNumberFormat="1" applyFont="1" applyFill="1" applyBorder="1" applyAlignment="1">
      <alignment vertical="center" wrapText="1"/>
    </xf>
    <xf numFmtId="3" fontId="6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32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2" fillId="4" borderId="20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2" borderId="32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9" fontId="0" fillId="2" borderId="6" xfId="2" applyFont="1" applyFill="1" applyBorder="1" applyAlignment="1">
      <alignment horizontal="center" vertical="center" wrapText="1"/>
    </xf>
    <xf numFmtId="9" fontId="0" fillId="2" borderId="7" xfId="2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9" fontId="0" fillId="0" borderId="6" xfId="2" applyFon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 wrapText="1"/>
    </xf>
    <xf numFmtId="3" fontId="0" fillId="2" borderId="31" xfId="0" applyNumberForma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 vertical="center" wrapText="1"/>
    </xf>
    <xf numFmtId="9" fontId="2" fillId="4" borderId="20" xfId="2" applyFont="1" applyFill="1" applyBorder="1" applyAlignment="1">
      <alignment horizontal="center" vertical="center" wrapText="1"/>
    </xf>
    <xf numFmtId="9" fontId="2" fillId="4" borderId="21" xfId="2" applyFont="1" applyFill="1" applyBorder="1" applyAlignment="1">
      <alignment horizontal="center" vertical="center" wrapText="1"/>
    </xf>
    <xf numFmtId="3" fontId="6" fillId="8" borderId="9" xfId="0" applyNumberFormat="1" applyFont="1" applyFill="1" applyBorder="1" applyAlignment="1">
      <alignment vertical="center" wrapText="1"/>
    </xf>
    <xf numFmtId="3" fontId="6" fillId="8" borderId="10" xfId="0" applyNumberFormat="1" applyFont="1" applyFill="1" applyBorder="1" applyAlignment="1">
      <alignment vertical="center" wrapText="1"/>
    </xf>
    <xf numFmtId="3" fontId="6" fillId="7" borderId="22" xfId="0" applyNumberFormat="1" applyFont="1" applyFill="1" applyBorder="1" applyAlignment="1">
      <alignment vertical="center" wrapText="1"/>
    </xf>
    <xf numFmtId="164" fontId="3" fillId="2" borderId="15" xfId="1" applyNumberFormat="1" applyFont="1" applyFill="1" applyBorder="1" applyAlignment="1">
      <alignment horizontal="center" vertical="center" wrapText="1" shrinkToFit="1"/>
    </xf>
    <xf numFmtId="38" fontId="3" fillId="2" borderId="16" xfId="1" applyNumberFormat="1" applyFont="1" applyFill="1" applyBorder="1" applyAlignment="1">
      <alignment horizontal="center" vertical="center" shrinkToFit="1"/>
    </xf>
    <xf numFmtId="38" fontId="3" fillId="2" borderId="32" xfId="1" applyNumberFormat="1" applyFont="1" applyFill="1" applyBorder="1" applyAlignment="1">
      <alignment horizontal="center" vertical="center" shrinkToFit="1"/>
    </xf>
    <xf numFmtId="164" fontId="3" fillId="0" borderId="15" xfId="1" applyNumberFormat="1" applyFont="1" applyBorder="1" applyAlignment="1">
      <alignment horizontal="center" vertical="center" wrapText="1" shrinkToFit="1"/>
    </xf>
    <xf numFmtId="38" fontId="3" fillId="0" borderId="16" xfId="1" applyNumberFormat="1" applyFont="1" applyBorder="1" applyAlignment="1">
      <alignment horizontal="center" vertical="center" shrinkToFit="1"/>
    </xf>
    <xf numFmtId="38" fontId="3" fillId="0" borderId="32" xfId="1" applyNumberFormat="1" applyFont="1" applyBorder="1" applyAlignment="1">
      <alignment horizontal="center" vertical="center" shrinkToFit="1"/>
    </xf>
    <xf numFmtId="164" fontId="4" fillId="6" borderId="33" xfId="0" applyNumberFormat="1" applyFont="1" applyFill="1" applyBorder="1" applyAlignment="1">
      <alignment horizontal="center" vertical="center" wrapText="1" shrinkToFit="1"/>
    </xf>
    <xf numFmtId="38" fontId="4" fillId="6" borderId="34" xfId="0" applyNumberFormat="1" applyFont="1" applyFill="1" applyBorder="1" applyAlignment="1">
      <alignment horizontal="center" vertical="center" wrapText="1" shrinkToFit="1"/>
    </xf>
    <xf numFmtId="38" fontId="4" fillId="6" borderId="35" xfId="0" applyNumberFormat="1" applyFont="1" applyFill="1" applyBorder="1" applyAlignment="1">
      <alignment horizontal="center" vertical="center" wrapText="1" shrinkToFit="1"/>
    </xf>
    <xf numFmtId="38" fontId="3" fillId="0" borderId="16" xfId="1" applyNumberFormat="1" applyFont="1" applyBorder="1" applyAlignment="1">
      <alignment horizontal="center" vertical="center" wrapText="1" shrinkToFit="1"/>
    </xf>
    <xf numFmtId="38" fontId="3" fillId="2" borderId="16" xfId="1" applyNumberFormat="1" applyFont="1" applyFill="1" applyBorder="1" applyAlignment="1">
      <alignment horizontal="center" vertical="center" wrapText="1" shrinkToFit="1"/>
    </xf>
    <xf numFmtId="38" fontId="4" fillId="6" borderId="33" xfId="0" applyNumberFormat="1" applyFont="1" applyFill="1" applyBorder="1" applyAlignment="1">
      <alignment horizontal="center" vertical="center" wrapText="1" shrinkToFit="1"/>
    </xf>
    <xf numFmtId="38" fontId="3" fillId="0" borderId="32" xfId="1" applyNumberFormat="1" applyFont="1" applyBorder="1" applyAlignment="1">
      <alignment horizontal="center" vertical="center" wrapText="1" shrinkToFit="1"/>
    </xf>
    <xf numFmtId="3" fontId="3" fillId="2" borderId="16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7" fillId="2" borderId="16" xfId="0" applyNumberFormat="1" applyFont="1" applyFill="1" applyBorder="1" applyAlignment="1">
      <alignment horizontal="center" vertical="center" wrapText="1"/>
    </xf>
    <xf numFmtId="3" fontId="7" fillId="2" borderId="32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9" fontId="7" fillId="2" borderId="16" xfId="2" applyFont="1" applyFill="1" applyBorder="1" applyAlignment="1">
      <alignment horizontal="center" vertical="center" wrapText="1"/>
    </xf>
    <xf numFmtId="9" fontId="7" fillId="0" borderId="16" xfId="2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9" fontId="7" fillId="2" borderId="38" xfId="2" applyFont="1" applyFill="1" applyBorder="1" applyAlignment="1">
      <alignment horizontal="center" vertical="center" wrapText="1"/>
    </xf>
    <xf numFmtId="9" fontId="0" fillId="2" borderId="38" xfId="2" applyFont="1" applyFill="1" applyBorder="1" applyAlignment="1">
      <alignment horizontal="center" vertical="center" wrapText="1"/>
    </xf>
    <xf numFmtId="9" fontId="0" fillId="0" borderId="38" xfId="2" applyFon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 wrapText="1"/>
    </xf>
    <xf numFmtId="3" fontId="6" fillId="8" borderId="40" xfId="0" applyNumberFormat="1" applyFont="1" applyFill="1" applyBorder="1" applyAlignment="1">
      <alignment vertical="center" wrapText="1"/>
    </xf>
    <xf numFmtId="3" fontId="7" fillId="2" borderId="38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3" fontId="0" fillId="2" borderId="38" xfId="0" applyNumberFormat="1" applyFill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3" fontId="2" fillId="4" borderId="41" xfId="2" applyNumberFormat="1" applyFont="1" applyFill="1" applyBorder="1" applyAlignment="1">
      <alignment horizontal="center" vertical="center" wrapText="1"/>
    </xf>
    <xf numFmtId="9" fontId="7" fillId="2" borderId="32" xfId="2" applyFont="1" applyFill="1" applyBorder="1" applyAlignment="1">
      <alignment horizontal="center" vertical="center" wrapText="1"/>
    </xf>
    <xf numFmtId="9" fontId="7" fillId="0" borderId="32" xfId="2" applyFont="1" applyBorder="1" applyAlignment="1">
      <alignment horizontal="center" vertical="center" wrapText="1"/>
    </xf>
    <xf numFmtId="9" fontId="0" fillId="2" borderId="0" xfId="2" applyFont="1" applyFill="1" applyBorder="1" applyAlignment="1">
      <alignment horizontal="center" vertical="center" wrapText="1"/>
    </xf>
    <xf numFmtId="9" fontId="0" fillId="2" borderId="42" xfId="2" applyFont="1" applyFill="1" applyBorder="1" applyAlignment="1">
      <alignment horizontal="center" vertical="center" wrapText="1"/>
    </xf>
    <xf numFmtId="9" fontId="0" fillId="2" borderId="28" xfId="2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center" vertical="center" wrapText="1"/>
    </xf>
    <xf numFmtId="9" fontId="7" fillId="0" borderId="43" xfId="2" applyFont="1" applyBorder="1" applyAlignment="1">
      <alignment horizontal="center" vertical="center" wrapText="1"/>
    </xf>
    <xf numFmtId="9" fontId="7" fillId="0" borderId="44" xfId="2" applyFont="1" applyBorder="1" applyAlignment="1">
      <alignment horizontal="center" vertical="center" wrapText="1"/>
    </xf>
    <xf numFmtId="3" fontId="2" fillId="3" borderId="27" xfId="0" applyNumberFormat="1" applyFont="1" applyFill="1" applyBorder="1" applyAlignment="1">
      <alignment horizontal="center" vertical="center" wrapText="1"/>
    </xf>
    <xf numFmtId="3" fontId="7" fillId="2" borderId="46" xfId="0" applyNumberFormat="1" applyFont="1" applyFill="1" applyBorder="1" applyAlignment="1">
      <alignment horizontal="center" vertical="center" wrapText="1"/>
    </xf>
    <xf numFmtId="3" fontId="7" fillId="0" borderId="46" xfId="0" applyNumberFormat="1" applyFont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 wrapText="1"/>
    </xf>
    <xf numFmtId="3" fontId="0" fillId="2" borderId="46" xfId="0" applyNumberFormat="1" applyFill="1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0" fillId="2" borderId="50" xfId="0" applyNumberFormat="1" applyFill="1" applyBorder="1" applyAlignment="1">
      <alignment horizontal="center" vertical="center" wrapText="1"/>
    </xf>
    <xf numFmtId="3" fontId="3" fillId="2" borderId="46" xfId="0" applyNumberFormat="1" applyFont="1" applyFill="1" applyBorder="1" applyAlignment="1">
      <alignment horizontal="center" vertical="center" wrapText="1"/>
    </xf>
    <xf numFmtId="3" fontId="3" fillId="0" borderId="46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0" fillId="0" borderId="52" xfId="0" applyNumberFormat="1" applyBorder="1" applyAlignment="1">
      <alignment horizontal="center" vertical="center" wrapText="1"/>
    </xf>
    <xf numFmtId="3" fontId="6" fillId="8" borderId="9" xfId="0" applyNumberFormat="1" applyFont="1" applyFill="1" applyBorder="1" applyAlignment="1">
      <alignment vertical="center"/>
    </xf>
    <xf numFmtId="3" fontId="6" fillId="8" borderId="45" xfId="0" applyNumberFormat="1" applyFont="1" applyFill="1" applyBorder="1" applyAlignment="1">
      <alignment horizontal="center" vertical="center"/>
    </xf>
    <xf numFmtId="3" fontId="0" fillId="2" borderId="27" xfId="0" applyNumberForma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3" fontId="0" fillId="2" borderId="42" xfId="0" applyNumberForma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center" vertical="center" wrapText="1"/>
    </xf>
    <xf numFmtId="3" fontId="6" fillId="8" borderId="40" xfId="0" applyNumberFormat="1" applyFont="1" applyFill="1" applyBorder="1" applyAlignment="1">
      <alignment vertical="center"/>
    </xf>
    <xf numFmtId="3" fontId="7" fillId="0" borderId="44" xfId="0" applyNumberFormat="1" applyFon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2" borderId="54" xfId="0" applyNumberFormat="1" applyFill="1" applyBorder="1" applyAlignment="1">
      <alignment horizontal="center" vertical="center" wrapText="1"/>
    </xf>
    <xf numFmtId="9" fontId="7" fillId="0" borderId="38" xfId="2" applyFont="1" applyBorder="1" applyAlignment="1">
      <alignment horizontal="center" vertical="center" wrapText="1"/>
    </xf>
    <xf numFmtId="9" fontId="2" fillId="4" borderId="41" xfId="2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3" fontId="8" fillId="4" borderId="20" xfId="2" applyNumberFormat="1" applyFont="1" applyFill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3" fontId="9" fillId="4" borderId="20" xfId="2" applyNumberFormat="1" applyFont="1" applyFill="1" applyBorder="1" applyAlignment="1">
      <alignment horizontal="center" vertical="center" wrapText="1"/>
    </xf>
    <xf numFmtId="3" fontId="9" fillId="4" borderId="21" xfId="2" applyNumberFormat="1" applyFont="1" applyFill="1" applyBorder="1" applyAlignment="1">
      <alignment horizontal="center" vertical="center" wrapText="1"/>
    </xf>
    <xf numFmtId="3" fontId="9" fillId="4" borderId="41" xfId="2" applyNumberFormat="1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2" fontId="7" fillId="2" borderId="38" xfId="2" applyNumberFormat="1" applyFont="1" applyFill="1" applyBorder="1" applyAlignment="1">
      <alignment horizontal="center" vertical="center" wrapText="1"/>
    </xf>
    <xf numFmtId="167" fontId="7" fillId="2" borderId="16" xfId="2" applyNumberFormat="1" applyFont="1" applyFill="1" applyBorder="1" applyAlignment="1">
      <alignment horizontal="center" vertical="center" wrapText="1"/>
    </xf>
    <xf numFmtId="3" fontId="6" fillId="8" borderId="45" xfId="0" applyNumberFormat="1" applyFont="1" applyFill="1" applyBorder="1" applyAlignment="1">
      <alignment vertical="center" wrapText="1"/>
    </xf>
    <xf numFmtId="3" fontId="6" fillId="8" borderId="0" xfId="0" applyNumberFormat="1" applyFont="1" applyFill="1" applyAlignment="1">
      <alignment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7" fillId="2" borderId="29" xfId="0" applyNumberFormat="1" applyFont="1" applyFill="1" applyBorder="1" applyAlignment="1">
      <alignment horizontal="center" vertical="center" wrapText="1"/>
    </xf>
    <xf numFmtId="3" fontId="6" fillId="7" borderId="12" xfId="0" applyNumberFormat="1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3" fontId="7" fillId="2" borderId="27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4" fontId="7" fillId="2" borderId="29" xfId="0" applyNumberFormat="1" applyFont="1" applyFill="1" applyBorder="1" applyAlignment="1">
      <alignment horizontal="center" vertical="center" wrapText="1"/>
    </xf>
    <xf numFmtId="4" fontId="7" fillId="2" borderId="30" xfId="0" applyNumberFormat="1" applyFont="1" applyFill="1" applyBorder="1" applyAlignment="1">
      <alignment horizontal="center" vertical="center" wrapText="1"/>
    </xf>
    <xf numFmtId="3" fontId="7" fillId="9" borderId="27" xfId="0" applyNumberFormat="1" applyFont="1" applyFill="1" applyBorder="1" applyAlignment="1">
      <alignment horizontal="center" vertical="center" wrapText="1"/>
    </xf>
    <xf numFmtId="3" fontId="7" fillId="9" borderId="0" xfId="0" applyNumberFormat="1" applyFont="1" applyFill="1" applyAlignment="1">
      <alignment horizontal="center" vertical="center" wrapText="1"/>
    </xf>
    <xf numFmtId="3" fontId="7" fillId="9" borderId="28" xfId="0" applyNumberFormat="1" applyFont="1" applyFill="1" applyBorder="1" applyAlignment="1">
      <alignment horizontal="center" vertical="center" wrapText="1"/>
    </xf>
    <xf numFmtId="3" fontId="6" fillId="8" borderId="28" xfId="0" applyNumberFormat="1" applyFont="1" applyFill="1" applyBorder="1" applyAlignment="1">
      <alignment vertical="center" wrapText="1"/>
    </xf>
    <xf numFmtId="3" fontId="0" fillId="2" borderId="28" xfId="0" applyNumberFormat="1" applyFill="1" applyBorder="1" applyAlignment="1">
      <alignment horizontal="center" vertical="center" wrapText="1"/>
    </xf>
    <xf numFmtId="3" fontId="7" fillId="9" borderId="16" xfId="0" applyNumberFormat="1" applyFont="1" applyFill="1" applyBorder="1" applyAlignment="1">
      <alignment horizontal="center" vertical="center" wrapText="1"/>
    </xf>
    <xf numFmtId="0" fontId="7" fillId="10" borderId="29" xfId="1" applyNumberFormat="1" applyFont="1" applyFill="1" applyBorder="1" applyAlignment="1">
      <alignment horizontal="center" vertical="center" wrapText="1"/>
    </xf>
    <xf numFmtId="3" fontId="7" fillId="10" borderId="30" xfId="1" applyNumberFormat="1" applyFont="1" applyFill="1" applyBorder="1" applyAlignment="1">
      <alignment horizontal="center" vertical="center" wrapText="1"/>
    </xf>
    <xf numFmtId="3" fontId="7" fillId="10" borderId="11" xfId="0" applyNumberFormat="1" applyFont="1" applyFill="1" applyBorder="1" applyAlignment="1">
      <alignment horizontal="center" vertical="center" wrapText="1"/>
    </xf>
    <xf numFmtId="3" fontId="7" fillId="10" borderId="29" xfId="0" applyNumberFormat="1" applyFont="1" applyFill="1" applyBorder="1" applyAlignment="1">
      <alignment horizontal="center" vertical="center" wrapText="1"/>
    </xf>
    <xf numFmtId="3" fontId="7" fillId="9" borderId="49" xfId="0" applyNumberFormat="1" applyFont="1" applyFill="1" applyBorder="1" applyAlignment="1">
      <alignment horizontal="center" vertical="center" wrapText="1"/>
    </xf>
    <xf numFmtId="3" fontId="7" fillId="9" borderId="43" xfId="0" applyNumberFormat="1" applyFont="1" applyFill="1" applyBorder="1" applyAlignment="1">
      <alignment horizontal="center" vertical="center" wrapText="1"/>
    </xf>
    <xf numFmtId="167" fontId="7" fillId="9" borderId="43" xfId="2" applyNumberFormat="1" applyFont="1" applyFill="1" applyBorder="1" applyAlignment="1">
      <alignment horizontal="center" vertical="center" wrapText="1"/>
    </xf>
    <xf numFmtId="2" fontId="7" fillId="9" borderId="44" xfId="2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9" fontId="2" fillId="5" borderId="0" xfId="2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7" fillId="9" borderId="38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7" fillId="11" borderId="15" xfId="0" applyNumberFormat="1" applyFont="1" applyFill="1" applyBorder="1" applyAlignment="1">
      <alignment horizontal="center" vertical="center" wrapText="1"/>
    </xf>
    <xf numFmtId="3" fontId="7" fillId="11" borderId="16" xfId="0" applyNumberFormat="1" applyFont="1" applyFill="1" applyBorder="1" applyAlignment="1">
      <alignment horizontal="center" vertical="center" wrapText="1"/>
    </xf>
    <xf numFmtId="3" fontId="7" fillId="11" borderId="32" xfId="0" applyNumberFormat="1" applyFont="1" applyFill="1" applyBorder="1" applyAlignment="1">
      <alignment horizontal="center" vertical="center" wrapText="1"/>
    </xf>
    <xf numFmtId="3" fontId="7" fillId="11" borderId="38" xfId="0" applyNumberFormat="1" applyFont="1" applyFill="1" applyBorder="1" applyAlignment="1">
      <alignment horizontal="center" vertical="center" wrapText="1"/>
    </xf>
    <xf numFmtId="3" fontId="7" fillId="9" borderId="15" xfId="0" applyNumberFormat="1" applyFont="1" applyFill="1" applyBorder="1" applyAlignment="1">
      <alignment horizontal="center" vertical="center" wrapText="1"/>
    </xf>
    <xf numFmtId="3" fontId="7" fillId="9" borderId="32" xfId="0" applyNumberFormat="1" applyFont="1" applyFill="1" applyBorder="1" applyAlignment="1">
      <alignment horizontal="center" vertical="center" wrapText="1"/>
    </xf>
    <xf numFmtId="10" fontId="7" fillId="2" borderId="16" xfId="2" applyNumberFormat="1" applyFont="1" applyFill="1" applyBorder="1" applyAlignment="1">
      <alignment horizontal="center" vertical="center" wrapText="1"/>
    </xf>
    <xf numFmtId="10" fontId="7" fillId="0" borderId="16" xfId="2" applyNumberFormat="1" applyFont="1" applyFill="1" applyBorder="1" applyAlignment="1">
      <alignment horizontal="center" vertical="center" wrapText="1"/>
    </xf>
    <xf numFmtId="10" fontId="7" fillId="11" borderId="16" xfId="2" applyNumberFormat="1" applyFont="1" applyFill="1" applyBorder="1" applyAlignment="1">
      <alignment horizontal="center" vertical="center" wrapText="1"/>
    </xf>
    <xf numFmtId="3" fontId="7" fillId="9" borderId="58" xfId="0" applyNumberFormat="1" applyFont="1" applyFill="1" applyBorder="1" applyAlignment="1">
      <alignment horizontal="center" vertical="center" wrapText="1"/>
    </xf>
    <xf numFmtId="10" fontId="7" fillId="9" borderId="43" xfId="2" applyNumberFormat="1" applyFont="1" applyFill="1" applyBorder="1" applyAlignment="1">
      <alignment horizontal="center" vertical="center" wrapText="1"/>
    </xf>
    <xf numFmtId="3" fontId="9" fillId="4" borderId="19" xfId="0" applyNumberFormat="1" applyFont="1" applyFill="1" applyBorder="1" applyAlignment="1">
      <alignment horizontal="center" vertical="center" wrapText="1"/>
    </xf>
    <xf numFmtId="3" fontId="9" fillId="4" borderId="20" xfId="0" applyNumberFormat="1" applyFont="1" applyFill="1" applyBorder="1" applyAlignment="1">
      <alignment horizontal="center" vertical="center" wrapText="1"/>
    </xf>
    <xf numFmtId="3" fontId="9" fillId="4" borderId="21" xfId="0" applyNumberFormat="1" applyFont="1" applyFill="1" applyBorder="1" applyAlignment="1">
      <alignment horizontal="center" vertical="center" wrapText="1"/>
    </xf>
    <xf numFmtId="3" fontId="9" fillId="4" borderId="41" xfId="0" applyNumberFormat="1" applyFont="1" applyFill="1" applyBorder="1" applyAlignment="1">
      <alignment horizontal="center" vertical="center" wrapText="1"/>
    </xf>
    <xf numFmtId="3" fontId="9" fillId="4" borderId="0" xfId="0" applyNumberFormat="1" applyFont="1" applyFill="1" applyAlignment="1">
      <alignment horizontal="center" vertical="center" wrapText="1"/>
    </xf>
    <xf numFmtId="3" fontId="9" fillId="4" borderId="28" xfId="0" applyNumberFormat="1" applyFont="1" applyFill="1" applyBorder="1" applyAlignment="1">
      <alignment horizontal="center" vertical="center" wrapText="1"/>
    </xf>
    <xf numFmtId="3" fontId="9" fillId="4" borderId="29" xfId="0" applyNumberFormat="1" applyFont="1" applyFill="1" applyBorder="1" applyAlignment="1">
      <alignment horizontal="center" vertical="center" wrapText="1"/>
    </xf>
    <xf numFmtId="3" fontId="9" fillId="4" borderId="30" xfId="0" applyNumberFormat="1" applyFont="1" applyFill="1" applyBorder="1" applyAlignment="1">
      <alignment horizontal="center" vertical="center" wrapText="1"/>
    </xf>
    <xf numFmtId="9" fontId="7" fillId="2" borderId="0" xfId="2" applyFont="1" applyFill="1" applyBorder="1" applyAlignment="1">
      <alignment horizontal="center" vertical="center" wrapText="1"/>
    </xf>
    <xf numFmtId="9" fontId="7" fillId="2" borderId="28" xfId="2" applyFont="1" applyFill="1" applyBorder="1" applyAlignment="1">
      <alignment horizontal="center" vertical="center" wrapText="1"/>
    </xf>
    <xf numFmtId="3" fontId="7" fillId="5" borderId="15" xfId="0" applyNumberFormat="1" applyFont="1" applyFill="1" applyBorder="1" applyAlignment="1">
      <alignment horizontal="center" vertical="center" wrapText="1"/>
    </xf>
    <xf numFmtId="3" fontId="7" fillId="5" borderId="16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9" borderId="53" xfId="0" applyNumberFormat="1" applyFont="1" applyFill="1" applyBorder="1" applyAlignment="1">
      <alignment horizontal="center" vertical="center" wrapText="1"/>
    </xf>
    <xf numFmtId="3" fontId="10" fillId="9" borderId="38" xfId="0" applyNumberFormat="1" applyFont="1" applyFill="1" applyBorder="1" applyAlignment="1">
      <alignment horizontal="center" vertical="center" wrapText="1"/>
    </xf>
    <xf numFmtId="3" fontId="10" fillId="9" borderId="44" xfId="0" applyNumberFormat="1" applyFont="1" applyFill="1" applyBorder="1" applyAlignment="1">
      <alignment horizontal="center" vertical="center" wrapText="1"/>
    </xf>
    <xf numFmtId="3" fontId="11" fillId="4" borderId="19" xfId="0" applyNumberFormat="1" applyFont="1" applyFill="1" applyBorder="1" applyAlignment="1">
      <alignment horizontal="center" vertical="center" wrapText="1"/>
    </xf>
    <xf numFmtId="3" fontId="11" fillId="4" borderId="20" xfId="0" applyNumberFormat="1" applyFont="1" applyFill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horizontal="center" vertical="center" wrapText="1"/>
    </xf>
    <xf numFmtId="3" fontId="11" fillId="4" borderId="41" xfId="0" applyNumberFormat="1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wrapText="1"/>
    </xf>
    <xf numFmtId="3" fontId="2" fillId="4" borderId="60" xfId="2" applyNumberFormat="1" applyFont="1" applyFill="1" applyBorder="1" applyAlignment="1">
      <alignment horizontal="center" vertical="center" wrapText="1"/>
    </xf>
    <xf numFmtId="3" fontId="2" fillId="4" borderId="26" xfId="2" applyNumberFormat="1" applyFont="1" applyFill="1" applyBorder="1" applyAlignment="1">
      <alignment horizontal="center" vertical="center" wrapText="1"/>
    </xf>
    <xf numFmtId="3" fontId="2" fillId="4" borderId="18" xfId="2" applyNumberFormat="1" applyFont="1" applyFill="1" applyBorder="1" applyAlignment="1">
      <alignment horizontal="center" vertical="center" wrapText="1"/>
    </xf>
    <xf numFmtId="3" fontId="9" fillId="12" borderId="15" xfId="0" applyNumberFormat="1" applyFont="1" applyFill="1" applyBorder="1" applyAlignment="1">
      <alignment horizontal="center" vertical="center" wrapText="1"/>
    </xf>
    <xf numFmtId="3" fontId="9" fillId="12" borderId="16" xfId="0" applyNumberFormat="1" applyFont="1" applyFill="1" applyBorder="1" applyAlignment="1">
      <alignment horizontal="center" vertical="center" wrapText="1"/>
    </xf>
    <xf numFmtId="3" fontId="9" fillId="12" borderId="32" xfId="0" applyNumberFormat="1" applyFont="1" applyFill="1" applyBorder="1" applyAlignment="1">
      <alignment horizontal="center" vertical="center" wrapText="1"/>
    </xf>
    <xf numFmtId="3" fontId="6" fillId="7" borderId="17" xfId="0" applyNumberFormat="1" applyFont="1" applyFill="1" applyBorder="1" applyAlignment="1">
      <alignment vertical="center" wrapText="1"/>
    </xf>
    <xf numFmtId="3" fontId="0" fillId="0" borderId="14" xfId="0" applyNumberForma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3" fontId="9" fillId="12" borderId="61" xfId="0" applyNumberFormat="1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4" fontId="7" fillId="2" borderId="16" xfId="0" applyNumberFormat="1" applyFont="1" applyFill="1" applyBorder="1" applyAlignment="1">
      <alignment horizontal="center" vertical="center" wrapText="1"/>
    </xf>
    <xf numFmtId="4" fontId="7" fillId="2" borderId="38" xfId="0" applyNumberFormat="1" applyFont="1" applyFill="1" applyBorder="1" applyAlignment="1">
      <alignment horizontal="center" vertical="center" wrapText="1"/>
    </xf>
    <xf numFmtId="4" fontId="7" fillId="0" borderId="43" xfId="0" applyNumberFormat="1" applyFont="1" applyBorder="1" applyAlignment="1">
      <alignment horizontal="center" vertical="center" wrapText="1"/>
    </xf>
    <xf numFmtId="4" fontId="7" fillId="0" borderId="44" xfId="0" applyNumberFormat="1" applyFont="1" applyBorder="1" applyAlignment="1">
      <alignment horizontal="center" vertical="center" wrapText="1"/>
    </xf>
    <xf numFmtId="3" fontId="7" fillId="2" borderId="16" xfId="1" applyNumberFormat="1" applyFont="1" applyFill="1" applyBorder="1" applyAlignment="1">
      <alignment horizontal="center" vertical="center"/>
    </xf>
    <xf numFmtId="3" fontId="7" fillId="2" borderId="32" xfId="1" applyNumberFormat="1" applyFont="1" applyFill="1" applyBorder="1" applyAlignment="1">
      <alignment horizontal="center" vertical="center"/>
    </xf>
    <xf numFmtId="3" fontId="7" fillId="2" borderId="38" xfId="1" applyNumberFormat="1" applyFont="1" applyFill="1" applyBorder="1" applyAlignment="1">
      <alignment horizontal="center" vertical="center"/>
    </xf>
    <xf numFmtId="3" fontId="7" fillId="0" borderId="43" xfId="1" applyNumberFormat="1" applyFont="1" applyBorder="1" applyAlignment="1">
      <alignment horizontal="center" vertical="center"/>
    </xf>
    <xf numFmtId="3" fontId="7" fillId="0" borderId="53" xfId="1" applyNumberFormat="1" applyFont="1" applyBorder="1" applyAlignment="1">
      <alignment horizontal="center" vertical="center"/>
    </xf>
    <xf numFmtId="3" fontId="7" fillId="0" borderId="44" xfId="1" applyNumberFormat="1" applyFont="1" applyBorder="1" applyAlignment="1">
      <alignment horizontal="center" vertical="center"/>
    </xf>
    <xf numFmtId="3" fontId="2" fillId="4" borderId="48" xfId="0" applyNumberFormat="1" applyFont="1" applyFill="1" applyBorder="1" applyAlignment="1">
      <alignment horizontal="center" vertical="center" wrapText="1"/>
    </xf>
    <xf numFmtId="3" fontId="7" fillId="2" borderId="32" xfId="2" applyNumberFormat="1" applyFont="1" applyFill="1" applyBorder="1" applyAlignment="1">
      <alignment horizontal="center" vertical="center" wrapText="1"/>
    </xf>
    <xf numFmtId="3" fontId="7" fillId="2" borderId="38" xfId="2" applyNumberFormat="1" applyFont="1" applyFill="1" applyBorder="1" applyAlignment="1">
      <alignment horizontal="center" vertical="center" wrapText="1"/>
    </xf>
    <xf numFmtId="3" fontId="7" fillId="0" borderId="43" xfId="2" applyNumberFormat="1" applyFont="1" applyBorder="1" applyAlignment="1">
      <alignment horizontal="center" vertical="center" wrapText="1"/>
    </xf>
    <xf numFmtId="3" fontId="7" fillId="0" borderId="53" xfId="2" applyNumberFormat="1" applyFont="1" applyBorder="1" applyAlignment="1">
      <alignment horizontal="center" vertical="center" wrapText="1"/>
    </xf>
    <xf numFmtId="3" fontId="7" fillId="0" borderId="44" xfId="2" applyNumberFormat="1" applyFont="1" applyBorder="1" applyAlignment="1">
      <alignment horizontal="center" vertical="center" wrapText="1"/>
    </xf>
    <xf numFmtId="3" fontId="9" fillId="4" borderId="49" xfId="0" applyNumberFormat="1" applyFont="1" applyFill="1" applyBorder="1" applyAlignment="1">
      <alignment horizontal="center" vertical="center" wrapText="1"/>
    </xf>
    <xf numFmtId="3" fontId="9" fillId="4" borderId="43" xfId="0" applyNumberFormat="1" applyFont="1" applyFill="1" applyBorder="1" applyAlignment="1">
      <alignment horizontal="center" vertical="center" wrapText="1"/>
    </xf>
    <xf numFmtId="3" fontId="9" fillId="4" borderId="43" xfId="2" applyNumberFormat="1" applyFont="1" applyFill="1" applyBorder="1" applyAlignment="1">
      <alignment horizontal="center" vertical="center" wrapText="1"/>
    </xf>
    <xf numFmtId="3" fontId="7" fillId="9" borderId="61" xfId="0" applyNumberFormat="1" applyFont="1" applyFill="1" applyBorder="1" applyAlignment="1">
      <alignment horizontal="center" vertical="center" wrapText="1"/>
    </xf>
    <xf numFmtId="3" fontId="7" fillId="5" borderId="61" xfId="0" applyNumberFormat="1" applyFont="1" applyFill="1" applyBorder="1" applyAlignment="1">
      <alignment horizontal="center" vertical="center" wrapText="1"/>
    </xf>
    <xf numFmtId="38" fontId="7" fillId="9" borderId="16" xfId="0" applyNumberFormat="1" applyFont="1" applyFill="1" applyBorder="1" applyAlignment="1">
      <alignment horizontal="center" vertical="center" wrapText="1"/>
    </xf>
    <xf numFmtId="38" fontId="7" fillId="9" borderId="61" xfId="0" applyNumberFormat="1" applyFont="1" applyFill="1" applyBorder="1" applyAlignment="1">
      <alignment horizontal="center" vertical="center" wrapText="1"/>
    </xf>
    <xf numFmtId="9" fontId="0" fillId="0" borderId="0" xfId="2" applyFont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3" fontId="2" fillId="4" borderId="29" xfId="0" applyNumberFormat="1" applyFont="1" applyFill="1" applyBorder="1" applyAlignment="1">
      <alignment horizontal="center" vertical="center" wrapText="1"/>
    </xf>
    <xf numFmtId="3" fontId="2" fillId="4" borderId="30" xfId="0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3" fontId="15" fillId="7" borderId="11" xfId="0" applyNumberFormat="1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3" fontId="11" fillId="7" borderId="17" xfId="0" applyNumberFormat="1" applyFont="1" applyFill="1" applyBorder="1" applyAlignment="1">
      <alignment horizontal="center" vertical="center" wrapText="1"/>
    </xf>
    <xf numFmtId="3" fontId="13" fillId="7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1" xfId="1" applyNumberFormat="1" applyFont="1" applyFill="1" applyBorder="1" applyAlignment="1">
      <alignment horizontal="center" vertical="center"/>
    </xf>
    <xf numFmtId="9" fontId="7" fillId="5" borderId="1" xfId="2" applyFont="1" applyFill="1" applyBorder="1" applyAlignment="1">
      <alignment horizontal="center" vertical="center"/>
    </xf>
    <xf numFmtId="168" fontId="7" fillId="5" borderId="1" xfId="1" applyNumberFormat="1" applyFont="1" applyFill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3" fontId="18" fillId="7" borderId="12" xfId="0" applyNumberFormat="1" applyFont="1" applyFill="1" applyBorder="1" applyAlignment="1">
      <alignment vertical="center" wrapText="1"/>
    </xf>
    <xf numFmtId="3" fontId="18" fillId="7" borderId="18" xfId="0" applyNumberFormat="1" applyFont="1" applyFill="1" applyBorder="1" applyAlignment="1">
      <alignment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17" xfId="0" applyNumberFormat="1" applyFont="1" applyBorder="1" applyAlignment="1">
      <alignment horizontal="center" vertical="center" wrapText="1"/>
    </xf>
    <xf numFmtId="3" fontId="13" fillId="7" borderId="2" xfId="0" applyNumberFormat="1" applyFont="1" applyFill="1" applyBorder="1" applyAlignment="1">
      <alignment horizontal="center" vertical="center" wrapText="1"/>
    </xf>
    <xf numFmtId="3" fontId="13" fillId="7" borderId="3" xfId="0" applyNumberFormat="1" applyFont="1" applyFill="1" applyBorder="1" applyAlignment="1">
      <alignment horizontal="center" vertical="center" wrapText="1"/>
    </xf>
    <xf numFmtId="3" fontId="13" fillId="7" borderId="4" xfId="0" applyNumberFormat="1" applyFont="1" applyFill="1" applyBorder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 wrapText="1"/>
    </xf>
    <xf numFmtId="3" fontId="14" fillId="7" borderId="2" xfId="0" applyNumberFormat="1" applyFont="1" applyFill="1" applyBorder="1" applyAlignment="1">
      <alignment horizontal="center" vertical="center" wrapText="1"/>
    </xf>
    <xf numFmtId="3" fontId="14" fillId="7" borderId="3" xfId="0" applyNumberFormat="1" applyFont="1" applyFill="1" applyBorder="1" applyAlignment="1">
      <alignment horizontal="center" vertical="center" wrapText="1"/>
    </xf>
    <xf numFmtId="3" fontId="14" fillId="7" borderId="4" xfId="0" applyNumberFormat="1" applyFont="1" applyFill="1" applyBorder="1" applyAlignment="1">
      <alignment horizontal="center" vertical="center" wrapText="1"/>
    </xf>
    <xf numFmtId="3" fontId="11" fillId="7" borderId="17" xfId="0" applyNumberFormat="1" applyFont="1" applyFill="1" applyBorder="1" applyAlignment="1">
      <alignment horizontal="center" vertical="center" wrapText="1"/>
    </xf>
    <xf numFmtId="3" fontId="11" fillId="7" borderId="14" xfId="0" applyNumberFormat="1" applyFont="1" applyFill="1" applyBorder="1" applyAlignment="1">
      <alignment horizontal="center" vertical="center" wrapText="1"/>
    </xf>
    <xf numFmtId="3" fontId="0" fillId="0" borderId="56" xfId="0" applyNumberFormat="1" applyBorder="1" applyAlignment="1">
      <alignment horizontal="center" vertical="center" wrapText="1"/>
    </xf>
    <xf numFmtId="3" fontId="0" fillId="0" borderId="57" xfId="0" applyNumberFormat="1" applyBorder="1" applyAlignment="1">
      <alignment horizontal="center" vertical="center" wrapText="1"/>
    </xf>
    <xf numFmtId="3" fontId="6" fillId="8" borderId="45" xfId="0" applyNumberFormat="1" applyFont="1" applyFill="1" applyBorder="1" applyAlignment="1">
      <alignment horizontal="center" vertical="center" wrapText="1"/>
    </xf>
    <xf numFmtId="3" fontId="6" fillId="8" borderId="9" xfId="0" applyNumberFormat="1" applyFont="1" applyFill="1" applyBorder="1" applyAlignment="1">
      <alignment horizontal="center" vertical="center" wrapText="1"/>
    </xf>
    <xf numFmtId="3" fontId="6" fillId="8" borderId="8" xfId="0" applyNumberFormat="1" applyFont="1" applyFill="1" applyBorder="1" applyAlignment="1">
      <alignment horizontal="center" vertical="center" wrapText="1"/>
    </xf>
    <xf numFmtId="3" fontId="6" fillId="8" borderId="10" xfId="0" applyNumberFormat="1" applyFont="1" applyFill="1" applyBorder="1" applyAlignment="1">
      <alignment horizontal="center" vertical="center" wrapText="1"/>
    </xf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12" xfId="0" applyNumberFormat="1" applyFont="1" applyFill="1" applyBorder="1" applyAlignment="1">
      <alignment horizontal="center" vertical="center" wrapText="1"/>
    </xf>
    <xf numFmtId="3" fontId="6" fillId="7" borderId="18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Alignment="1">
      <alignment horizontal="center" vertical="center" wrapText="1"/>
    </xf>
    <xf numFmtId="3" fontId="6" fillId="8" borderId="28" xfId="0" applyNumberFormat="1" applyFont="1" applyFill="1" applyBorder="1" applyAlignment="1">
      <alignment horizontal="center" vertical="center" wrapText="1"/>
    </xf>
    <xf numFmtId="3" fontId="6" fillId="7" borderId="51" xfId="0" applyNumberFormat="1" applyFont="1" applyFill="1" applyBorder="1" applyAlignment="1">
      <alignment horizontal="center" vertical="center" wrapText="1"/>
    </xf>
    <xf numFmtId="3" fontId="6" fillId="7" borderId="22" xfId="0" applyNumberFormat="1" applyFont="1" applyFill="1" applyBorder="1" applyAlignment="1">
      <alignment horizontal="center" vertical="center" wrapText="1"/>
    </xf>
    <xf numFmtId="3" fontId="6" fillId="8" borderId="27" xfId="0" applyNumberFormat="1" applyFont="1" applyFill="1" applyBorder="1" applyAlignment="1">
      <alignment horizontal="center" vertical="center" wrapText="1"/>
    </xf>
    <xf numFmtId="3" fontId="6" fillId="7" borderId="55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3D3A"/>
      <color rgb="FF9E2504"/>
      <color rgb="FFFF3300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B2:R15"/>
  <sheetViews>
    <sheetView showGridLines="0" rightToLeft="1" tabSelected="1" workbookViewId="0">
      <selection activeCell="C17" sqref="C17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12" style="1" bestFit="1" customWidth="1"/>
    <col min="8" max="8" width="12.7109375" style="1" customWidth="1"/>
    <col min="9" max="9" width="20.140625" style="1" customWidth="1"/>
    <col min="10" max="10" width="17.42578125" style="1" customWidth="1"/>
    <col min="11" max="11" width="16.5703125" style="1" customWidth="1"/>
    <col min="12" max="12" width="17.42578125" style="1" customWidth="1"/>
    <col min="13" max="13" width="19.5703125" style="1" customWidth="1"/>
    <col min="14" max="14" width="16.7109375" style="1" customWidth="1"/>
    <col min="15" max="15" width="17.85546875" style="1" customWidth="1"/>
    <col min="16" max="16" width="18" style="1" customWidth="1"/>
    <col min="17" max="17" width="19.2851562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249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1"/>
    </row>
    <row r="3" spans="2:18" ht="39.950000000000003" customHeight="1" x14ac:dyDescent="0.25">
      <c r="B3" s="19"/>
      <c r="C3" s="259" t="s">
        <v>52</v>
      </c>
      <c r="D3" s="259"/>
      <c r="E3" s="259"/>
      <c r="G3" s="260" t="s">
        <v>62</v>
      </c>
      <c r="H3" s="261"/>
      <c r="I3" s="261"/>
      <c r="J3" s="261"/>
      <c r="K3" s="261"/>
      <c r="L3" s="261"/>
      <c r="M3" s="261"/>
      <c r="N3" s="261"/>
      <c r="O3" s="261"/>
      <c r="P3" s="261"/>
      <c r="Q3" s="262"/>
      <c r="R3" s="20"/>
    </row>
    <row r="4" spans="2:18" ht="35.1" customHeight="1" x14ac:dyDescent="0.25">
      <c r="B4" s="19"/>
      <c r="C4" s="127"/>
      <c r="D4" s="127"/>
      <c r="E4" s="127"/>
      <c r="G4" s="252"/>
      <c r="H4" s="253"/>
      <c r="I4" s="256" t="s">
        <v>122</v>
      </c>
      <c r="J4" s="257"/>
      <c r="K4" s="257"/>
      <c r="L4" s="257"/>
      <c r="M4" s="257"/>
      <c r="N4" s="257"/>
      <c r="O4" s="257"/>
      <c r="P4" s="257"/>
      <c r="Q4" s="258"/>
      <c r="R4" s="20"/>
    </row>
    <row r="5" spans="2:18" ht="35.1" customHeight="1" x14ac:dyDescent="0.25">
      <c r="B5" s="19"/>
      <c r="C5" s="256" t="s">
        <v>50</v>
      </c>
      <c r="D5" s="257"/>
      <c r="E5" s="258"/>
      <c r="G5" s="237">
        <f>E15</f>
        <v>31716863.717846904</v>
      </c>
      <c r="H5" s="238">
        <f>E15</f>
        <v>31716863.717846904</v>
      </c>
      <c r="I5" s="239">
        <v>600000</v>
      </c>
      <c r="J5" s="239">
        <v>650000</v>
      </c>
      <c r="K5" s="239">
        <v>700000</v>
      </c>
      <c r="L5" s="239">
        <v>750000</v>
      </c>
      <c r="M5" s="239">
        <v>800000</v>
      </c>
      <c r="N5" s="239">
        <v>850000</v>
      </c>
      <c r="O5" s="239">
        <v>900000</v>
      </c>
      <c r="P5" s="239">
        <v>950000</v>
      </c>
      <c r="Q5" s="239">
        <v>1000000</v>
      </c>
      <c r="R5" s="20"/>
    </row>
    <row r="6" spans="2:18" ht="35.1" customHeight="1" x14ac:dyDescent="0.25">
      <c r="B6" s="19"/>
      <c r="C6" s="241" t="s">
        <v>1</v>
      </c>
      <c r="D6" s="241" t="s">
        <v>2</v>
      </c>
      <c r="E6" s="242" t="s">
        <v>131</v>
      </c>
      <c r="G6" s="263" t="s">
        <v>121</v>
      </c>
      <c r="H6" s="239">
        <v>2500000</v>
      </c>
      <c r="I6" s="254">
        <f t="dataTable" ref="I6:Q13" dt2D="1" dtr="1" r1="E9" r2="E7"/>
        <v>18036505.622070316</v>
      </c>
      <c r="J6" s="254">
        <v>21644005.622070309</v>
      </c>
      <c r="K6" s="254">
        <v>25251505.622070316</v>
      </c>
      <c r="L6" s="254">
        <v>28859005.622070309</v>
      </c>
      <c r="M6" s="254">
        <v>32466505.62207032</v>
      </c>
      <c r="N6" s="254">
        <v>36074005.62207032</v>
      </c>
      <c r="O6" s="254">
        <v>39681505.62207032</v>
      </c>
      <c r="P6" s="254">
        <v>43289005.622070313</v>
      </c>
      <c r="Q6" s="254">
        <v>46896505.62207032</v>
      </c>
      <c r="R6" s="20"/>
    </row>
    <row r="7" spans="2:18" ht="35.1" customHeight="1" x14ac:dyDescent="0.25">
      <c r="B7" s="19"/>
      <c r="C7" s="243" t="s">
        <v>66</v>
      </c>
      <c r="D7" s="243" t="s">
        <v>3</v>
      </c>
      <c r="E7" s="244">
        <f>(درآمد!F7+درآمد!E7)/2</f>
        <v>2942850</v>
      </c>
      <c r="G7" s="264"/>
      <c r="H7" s="239">
        <v>2600000</v>
      </c>
      <c r="I7" s="254">
        <v>19207848.739554014</v>
      </c>
      <c r="J7" s="254">
        <v>22959648.739554018</v>
      </c>
      <c r="K7" s="254">
        <v>26711448.739554014</v>
      </c>
      <c r="L7" s="254">
        <v>30463248.739554014</v>
      </c>
      <c r="M7" s="254">
        <v>34215048.73955401</v>
      </c>
      <c r="N7" s="254">
        <v>37966848.739554025</v>
      </c>
      <c r="O7" s="254">
        <v>41718648.73955401</v>
      </c>
      <c r="P7" s="254">
        <v>45470448.739554003</v>
      </c>
      <c r="Q7" s="254">
        <v>49222248.73955401</v>
      </c>
      <c r="R7" s="20"/>
    </row>
    <row r="8" spans="2:18" ht="35.1" customHeight="1" x14ac:dyDescent="0.25">
      <c r="B8" s="19"/>
      <c r="C8" s="243" t="s">
        <v>123</v>
      </c>
      <c r="D8" s="243" t="s">
        <v>18</v>
      </c>
      <c r="E8" s="244">
        <v>28</v>
      </c>
      <c r="G8" s="264"/>
      <c r="H8" s="239">
        <v>2700000</v>
      </c>
      <c r="I8" s="254">
        <v>20379191.857037723</v>
      </c>
      <c r="J8" s="254">
        <v>24275291.857037727</v>
      </c>
      <c r="K8" s="254">
        <v>28171391.857037727</v>
      </c>
      <c r="L8" s="254">
        <v>32067491.857037731</v>
      </c>
      <c r="M8" s="254">
        <v>35963591.857037716</v>
      </c>
      <c r="N8" s="254">
        <v>39859691.857037723</v>
      </c>
      <c r="O8" s="254">
        <v>43755791.857037723</v>
      </c>
      <c r="P8" s="254">
        <v>47651891.857037723</v>
      </c>
      <c r="Q8" s="254">
        <v>51547991.857037723</v>
      </c>
      <c r="R8" s="20"/>
    </row>
    <row r="9" spans="2:18" ht="35.1" customHeight="1" x14ac:dyDescent="0.25">
      <c r="B9" s="19"/>
      <c r="C9" s="243" t="s">
        <v>19</v>
      </c>
      <c r="D9" s="243" t="s">
        <v>6</v>
      </c>
      <c r="E9" s="244">
        <v>700000</v>
      </c>
      <c r="G9" s="264"/>
      <c r="H9" s="239">
        <v>2800000</v>
      </c>
      <c r="I9" s="254">
        <v>21550534.974521428</v>
      </c>
      <c r="J9" s="254">
        <v>25590934.974521428</v>
      </c>
      <c r="K9" s="254">
        <v>29631334.974521421</v>
      </c>
      <c r="L9" s="254">
        <v>33671734.974521428</v>
      </c>
      <c r="M9" s="254">
        <v>37712134.974521428</v>
      </c>
      <c r="N9" s="254">
        <v>41752534.974521428</v>
      </c>
      <c r="O9" s="254">
        <v>45792934.974521428</v>
      </c>
      <c r="P9" s="254">
        <v>49833334.974521413</v>
      </c>
      <c r="Q9" s="254">
        <v>53873734.974521413</v>
      </c>
      <c r="R9" s="20"/>
    </row>
    <row r="10" spans="2:18" ht="35.1" customHeight="1" x14ac:dyDescent="0.25">
      <c r="B10" s="19"/>
      <c r="C10" s="243" t="s">
        <v>124</v>
      </c>
      <c r="D10" s="243" t="s">
        <v>18</v>
      </c>
      <c r="E10" s="244">
        <v>30</v>
      </c>
      <c r="G10" s="264"/>
      <c r="H10" s="239">
        <v>2900000</v>
      </c>
      <c r="I10" s="254">
        <v>22721878.092005134</v>
      </c>
      <c r="J10" s="254">
        <v>26906578.09200513</v>
      </c>
      <c r="K10" s="254">
        <v>31091278.092005137</v>
      </c>
      <c r="L10" s="254">
        <v>35275978.092005134</v>
      </c>
      <c r="M10" s="254">
        <v>39460678.092005134</v>
      </c>
      <c r="N10" s="254">
        <v>43645378.092005141</v>
      </c>
      <c r="O10" s="254">
        <v>47830078.092005134</v>
      </c>
      <c r="P10" s="254">
        <v>52014778.092005134</v>
      </c>
      <c r="Q10" s="254">
        <v>56199478.092005141</v>
      </c>
      <c r="R10" s="20"/>
    </row>
    <row r="11" spans="2:18" ht="35.1" customHeight="1" x14ac:dyDescent="0.25">
      <c r="B11" s="19"/>
      <c r="C11" s="243" t="s">
        <v>92</v>
      </c>
      <c r="D11" s="243" t="s">
        <v>126</v>
      </c>
      <c r="E11" s="245">
        <v>0.45</v>
      </c>
      <c r="G11" s="264"/>
      <c r="H11" s="239">
        <v>3000000</v>
      </c>
      <c r="I11" s="254">
        <v>23893221.209488846</v>
      </c>
      <c r="J11" s="254">
        <v>28222221.209488846</v>
      </c>
      <c r="K11" s="254">
        <v>32551221.209488843</v>
      </c>
      <c r="L11" s="254">
        <v>36880221.209488854</v>
      </c>
      <c r="M11" s="254">
        <v>41209221.209488846</v>
      </c>
      <c r="N11" s="254">
        <v>45538221.209488839</v>
      </c>
      <c r="O11" s="254">
        <v>49867221.209488839</v>
      </c>
      <c r="P11" s="254">
        <v>54196221.209488846</v>
      </c>
      <c r="Q11" s="254">
        <v>58525221.209488839</v>
      </c>
      <c r="R11" s="20"/>
    </row>
    <row r="12" spans="2:18" ht="35.1" customHeight="1" x14ac:dyDescent="0.25">
      <c r="B12" s="19"/>
      <c r="C12" s="248" t="s">
        <v>125</v>
      </c>
      <c r="D12" s="243" t="s">
        <v>126</v>
      </c>
      <c r="E12" s="245">
        <v>0.45</v>
      </c>
      <c r="G12" s="264"/>
      <c r="H12" s="239">
        <v>3100000</v>
      </c>
      <c r="I12" s="254">
        <v>25064564.326972548</v>
      </c>
      <c r="J12" s="254">
        <v>29537864.326972544</v>
      </c>
      <c r="K12" s="254">
        <v>34011164.326972552</v>
      </c>
      <c r="L12" s="254">
        <v>38484464.326972552</v>
      </c>
      <c r="M12" s="254">
        <v>42957764.326972559</v>
      </c>
      <c r="N12" s="254">
        <v>47431064.326972544</v>
      </c>
      <c r="O12" s="254">
        <v>51904364.326972537</v>
      </c>
      <c r="P12" s="254">
        <v>56377664.326972544</v>
      </c>
      <c r="Q12" s="254">
        <v>60850964.326972544</v>
      </c>
      <c r="R12" s="20"/>
    </row>
    <row r="13" spans="2:18" ht="35.1" customHeight="1" x14ac:dyDescent="0.25">
      <c r="B13" s="19"/>
      <c r="C13" s="243" t="s">
        <v>130</v>
      </c>
      <c r="D13" s="243"/>
      <c r="E13" s="246">
        <v>147900000</v>
      </c>
      <c r="G13" s="264"/>
      <c r="H13" s="240">
        <v>3200000</v>
      </c>
      <c r="I13" s="255">
        <v>26235907.444456261</v>
      </c>
      <c r="J13" s="255">
        <v>30853507.444456261</v>
      </c>
      <c r="K13" s="255">
        <v>35471107.444456264</v>
      </c>
      <c r="L13" s="255">
        <v>40088707.444456264</v>
      </c>
      <c r="M13" s="255">
        <v>44706307.444456264</v>
      </c>
      <c r="N13" s="255">
        <v>49323907.444456264</v>
      </c>
      <c r="O13" s="255">
        <v>53941507.444456249</v>
      </c>
      <c r="P13" s="255">
        <v>58559107.444456264</v>
      </c>
      <c r="Q13" s="255">
        <v>63176707.444456242</v>
      </c>
      <c r="R13" s="20"/>
    </row>
    <row r="14" spans="2:18" ht="36.75" customHeight="1" x14ac:dyDescent="0.25">
      <c r="B14" s="19"/>
      <c r="C14" s="256" t="s">
        <v>51</v>
      </c>
      <c r="D14" s="257"/>
      <c r="E14" s="257"/>
      <c r="R14" s="247"/>
    </row>
    <row r="15" spans="2:18" ht="30" customHeight="1" x14ac:dyDescent="0.25">
      <c r="B15" s="21"/>
      <c r="C15" s="243" t="s">
        <v>53</v>
      </c>
      <c r="D15" s="243" t="s">
        <v>6</v>
      </c>
      <c r="E15" s="244">
        <f>'سود و زیان'!$E$21</f>
        <v>31716863.717846904</v>
      </c>
      <c r="F15" s="22"/>
      <c r="G15" s="22"/>
      <c r="H15" s="22" t="s">
        <v>129</v>
      </c>
      <c r="I15" s="22"/>
      <c r="J15" s="22"/>
      <c r="K15" s="22"/>
      <c r="L15" s="22"/>
      <c r="M15" s="22"/>
      <c r="N15" s="22"/>
      <c r="O15" s="22"/>
      <c r="P15" s="22"/>
      <c r="Q15" s="22"/>
      <c r="R15" s="23"/>
    </row>
  </sheetData>
  <mergeCells count="6">
    <mergeCell ref="C14:E14"/>
    <mergeCell ref="C5:E5"/>
    <mergeCell ref="C3:E3"/>
    <mergeCell ref="I4:Q4"/>
    <mergeCell ref="G3:Q3"/>
    <mergeCell ref="G6:G13"/>
  </mergeCells>
  <phoneticPr fontId="12" type="noConversion"/>
  <conditionalFormatting sqref="I6:Q13">
    <cfRule type="colorScale" priority="1">
      <colorScale>
        <cfvo type="formula" val="$E$13/7"/>
        <cfvo type="formula" val="$E$13/6"/>
        <cfvo type="formula" val="$E$13/5"/>
        <color rgb="FFC63D3A"/>
        <color theme="0"/>
        <color theme="9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H187"/>
  <sheetViews>
    <sheetView showGridLines="0" rightToLeft="1" zoomScaleNormal="100" workbookViewId="0">
      <selection activeCell="G7" sqref="G7"/>
    </sheetView>
  </sheetViews>
  <sheetFormatPr defaultRowHeight="30" customHeight="1" x14ac:dyDescent="0.25"/>
  <cols>
    <col min="1" max="1" width="9.140625" style="1"/>
    <col min="2" max="2" width="35.7109375" style="1" customWidth="1"/>
    <col min="3" max="3" width="11" style="1" customWidth="1"/>
    <col min="4" max="4" width="15.7109375" style="1" hidden="1" customWidth="1"/>
    <col min="5" max="6" width="15.7109375" style="1" customWidth="1"/>
    <col min="7" max="7" width="20.7109375" style="1" customWidth="1"/>
    <col min="8" max="8" width="17.5703125" style="1" bestFit="1" customWidth="1"/>
    <col min="9" max="15" width="9.140625" style="1"/>
    <col min="16" max="16" width="9.140625" style="1" customWidth="1"/>
    <col min="17" max="16384" width="9.140625" style="1"/>
  </cols>
  <sheetData>
    <row r="2" spans="2:7" ht="30" customHeight="1" x14ac:dyDescent="0.25">
      <c r="B2" s="140" t="s">
        <v>87</v>
      </c>
      <c r="C2" s="24"/>
      <c r="D2" s="24"/>
      <c r="E2" s="24"/>
      <c r="F2" s="271"/>
      <c r="G2" s="273"/>
    </row>
    <row r="3" spans="2:7" ht="7.5" customHeight="1" x14ac:dyDescent="0.25">
      <c r="B3" s="19"/>
      <c r="G3" s="20"/>
    </row>
    <row r="4" spans="2:7" ht="28.5" customHeight="1" x14ac:dyDescent="0.25">
      <c r="B4" s="135" t="s">
        <v>81</v>
      </c>
      <c r="C4" s="48"/>
      <c r="D4" s="48"/>
      <c r="E4" s="136"/>
      <c r="F4" s="274"/>
      <c r="G4" s="275"/>
    </row>
    <row r="5" spans="2:7" ht="30" customHeight="1" x14ac:dyDescent="0.25">
      <c r="B5" s="141" t="s">
        <v>1</v>
      </c>
      <c r="C5" s="14" t="s">
        <v>2</v>
      </c>
      <c r="D5" s="14"/>
      <c r="E5" s="14">
        <v>1402</v>
      </c>
      <c r="F5" s="14">
        <v>1403</v>
      </c>
      <c r="G5" s="79">
        <v>1404</v>
      </c>
    </row>
    <row r="6" spans="2:7" ht="30" customHeight="1" x14ac:dyDescent="0.25">
      <c r="B6" s="99" t="s">
        <v>86</v>
      </c>
      <c r="C6" s="72" t="s">
        <v>3</v>
      </c>
      <c r="D6" s="72"/>
      <c r="E6" s="137">
        <v>3361165</v>
      </c>
      <c r="F6" s="137">
        <v>3061720</v>
      </c>
      <c r="G6" s="138">
        <f>G7/G8</f>
        <v>3198750</v>
      </c>
    </row>
    <row r="7" spans="2:7" ht="30" customHeight="1" x14ac:dyDescent="0.25">
      <c r="B7" s="146" t="s">
        <v>81</v>
      </c>
      <c r="C7" s="147" t="s">
        <v>3</v>
      </c>
      <c r="D7" s="147"/>
      <c r="E7" s="147">
        <v>3066300</v>
      </c>
      <c r="F7" s="147">
        <v>2819400</v>
      </c>
      <c r="G7" s="148">
        <f>مفروضات!E7</f>
        <v>2942850</v>
      </c>
    </row>
    <row r="8" spans="2:7" ht="30" customHeight="1" x14ac:dyDescent="0.25">
      <c r="B8" s="143" t="s">
        <v>87</v>
      </c>
      <c r="C8" s="139" t="s">
        <v>88</v>
      </c>
      <c r="D8" s="139"/>
      <c r="E8" s="144">
        <f>E7/E6</f>
        <v>0.91227297678037234</v>
      </c>
      <c r="F8" s="144">
        <f>F7/F6</f>
        <v>0.92085494427968595</v>
      </c>
      <c r="G8" s="145">
        <v>0.92</v>
      </c>
    </row>
    <row r="10" spans="2:7" ht="29.25" customHeight="1" x14ac:dyDescent="0.25"/>
    <row r="11" spans="2:7" ht="30" customHeight="1" x14ac:dyDescent="0.25">
      <c r="B11" s="272" t="s">
        <v>0</v>
      </c>
      <c r="C11" s="271"/>
      <c r="D11" s="24"/>
      <c r="E11" s="24"/>
      <c r="F11" s="24"/>
      <c r="G11" s="25"/>
    </row>
    <row r="12" spans="2:7" ht="5.25" customHeight="1" x14ac:dyDescent="0.25">
      <c r="B12" s="19"/>
      <c r="G12" s="20"/>
    </row>
    <row r="13" spans="2:7" ht="30" customHeight="1" x14ac:dyDescent="0.25">
      <c r="B13" s="278" t="s">
        <v>7</v>
      </c>
      <c r="C13" s="274"/>
      <c r="D13" s="136"/>
      <c r="E13" s="136"/>
      <c r="F13" s="136"/>
      <c r="G13" s="136"/>
    </row>
    <row r="14" spans="2:7" ht="30" customHeight="1" x14ac:dyDescent="0.25">
      <c r="B14" s="98" t="s">
        <v>1</v>
      </c>
      <c r="C14" s="13" t="s">
        <v>2</v>
      </c>
      <c r="D14" s="14">
        <v>1401</v>
      </c>
      <c r="E14" s="14">
        <v>1402</v>
      </c>
      <c r="F14" s="14">
        <v>1403</v>
      </c>
      <c r="G14" s="14">
        <v>1404</v>
      </c>
    </row>
    <row r="15" spans="2:7" ht="30" customHeight="1" x14ac:dyDescent="0.25">
      <c r="B15" s="142" t="s">
        <v>63</v>
      </c>
      <c r="C15" s="137" t="s">
        <v>3</v>
      </c>
      <c r="D15" s="137"/>
      <c r="E15" s="137">
        <v>1380283</v>
      </c>
      <c r="F15" s="137">
        <v>1309203</v>
      </c>
      <c r="G15" s="138">
        <f>G36*G30</f>
        <v>1375462.5</v>
      </c>
    </row>
    <row r="16" spans="2:7" ht="30" customHeight="1" x14ac:dyDescent="0.25">
      <c r="B16" s="100" t="s">
        <v>64</v>
      </c>
      <c r="C16" s="74" t="s">
        <v>3</v>
      </c>
      <c r="D16" s="74"/>
      <c r="E16" s="74">
        <v>1986254</v>
      </c>
      <c r="F16" s="127">
        <v>1752528</v>
      </c>
      <c r="G16" s="128">
        <f>G37*G30</f>
        <v>1823287.4999999998</v>
      </c>
    </row>
    <row r="17" spans="2:7" ht="30" hidden="1" customHeight="1" x14ac:dyDescent="0.25">
      <c r="B17" s="99"/>
      <c r="C17" s="72"/>
      <c r="D17" s="72"/>
      <c r="E17" s="72"/>
      <c r="F17" s="137"/>
      <c r="G17" s="138"/>
    </row>
    <row r="18" spans="2:7" ht="30" hidden="1" customHeight="1" x14ac:dyDescent="0.25">
      <c r="B18" s="100"/>
      <c r="C18" s="74"/>
      <c r="D18" s="74"/>
      <c r="E18" s="74"/>
      <c r="F18" s="127"/>
      <c r="G18" s="128"/>
    </row>
    <row r="19" spans="2:7" ht="30" hidden="1" customHeight="1" x14ac:dyDescent="0.25">
      <c r="B19" s="99"/>
      <c r="C19" s="72"/>
      <c r="D19" s="72"/>
      <c r="E19" s="72"/>
      <c r="F19" s="137"/>
      <c r="G19" s="138"/>
    </row>
    <row r="20" spans="2:7" ht="30" hidden="1" customHeight="1" x14ac:dyDescent="0.25">
      <c r="B20" s="100"/>
      <c r="C20" s="74"/>
      <c r="D20" s="74"/>
      <c r="E20" s="74"/>
      <c r="F20" s="127"/>
      <c r="G20" s="128"/>
    </row>
    <row r="21" spans="2:7" ht="30" hidden="1" customHeight="1" x14ac:dyDescent="0.25">
      <c r="B21" s="99"/>
      <c r="C21" s="72"/>
      <c r="D21" s="72"/>
      <c r="E21" s="72"/>
      <c r="F21" s="137"/>
      <c r="G21" s="138"/>
    </row>
    <row r="22" spans="2:7" ht="30" hidden="1" customHeight="1" x14ac:dyDescent="0.25">
      <c r="B22" s="101"/>
      <c r="C22" s="76"/>
      <c r="D22" s="76"/>
      <c r="E22" s="76"/>
      <c r="F22" s="127"/>
      <c r="G22" s="128"/>
    </row>
    <row r="23" spans="2:7" ht="30" hidden="1" customHeight="1" x14ac:dyDescent="0.25">
      <c r="B23" s="267" t="s">
        <v>8</v>
      </c>
      <c r="C23" s="268"/>
      <c r="D23" s="48"/>
      <c r="E23" s="48"/>
      <c r="F23" s="136"/>
      <c r="G23" s="149"/>
    </row>
    <row r="24" spans="2:7" ht="30" hidden="1" customHeight="1" x14ac:dyDescent="0.25">
      <c r="B24" s="102"/>
      <c r="C24" s="27"/>
      <c r="D24" s="27"/>
      <c r="E24" s="27"/>
      <c r="F24" s="115"/>
      <c r="G24" s="150"/>
    </row>
    <row r="25" spans="2:7" ht="30" hidden="1" customHeight="1" x14ac:dyDescent="0.25">
      <c r="B25" s="103"/>
      <c r="C25" s="30"/>
      <c r="D25" s="30"/>
      <c r="E25" s="30"/>
      <c r="G25" s="20"/>
    </row>
    <row r="26" spans="2:7" ht="30" hidden="1" customHeight="1" x14ac:dyDescent="0.25">
      <c r="B26" s="102"/>
      <c r="C26" s="27"/>
      <c r="D26" s="27"/>
      <c r="E26" s="27"/>
      <c r="F26" s="115"/>
      <c r="G26" s="150"/>
    </row>
    <row r="27" spans="2:7" ht="30" hidden="1" customHeight="1" x14ac:dyDescent="0.25">
      <c r="B27" s="103"/>
      <c r="C27" s="30"/>
      <c r="D27" s="30"/>
      <c r="E27" s="30"/>
      <c r="G27" s="20"/>
    </row>
    <row r="28" spans="2:7" ht="30" hidden="1" customHeight="1" x14ac:dyDescent="0.25">
      <c r="B28" s="102"/>
      <c r="C28" s="27"/>
      <c r="D28" s="27"/>
      <c r="E28" s="27"/>
      <c r="F28" s="115"/>
      <c r="G28" s="150"/>
    </row>
    <row r="29" spans="2:7" ht="30" hidden="1" customHeight="1" x14ac:dyDescent="0.25">
      <c r="B29" s="103"/>
      <c r="C29" s="30"/>
      <c r="D29" s="30"/>
      <c r="E29" s="30"/>
      <c r="G29" s="20"/>
    </row>
    <row r="30" spans="2:7" ht="30" customHeight="1" x14ac:dyDescent="0.25">
      <c r="B30" s="197" t="s">
        <v>4</v>
      </c>
      <c r="C30" s="198"/>
      <c r="D30" s="198">
        <f>SUBTOTAL(109,درآمد!$D$15:$D$22)+SUBTOTAL(109,درآمد!$D$24:$D$29)</f>
        <v>0</v>
      </c>
      <c r="E30" s="198">
        <f>SUBTOTAL(109,درآمد!$E$15:$E$22)+SUBTOTAL(109,درآمد!$E$24:$E$29)</f>
        <v>3366537</v>
      </c>
      <c r="F30" s="199">
        <f>SUBTOTAL(109,درآمد!$F$15:$F$22)+SUBTOTAL(109,درآمد!$F$24:$F$29)</f>
        <v>3061731</v>
      </c>
      <c r="G30" s="200">
        <f>G6</f>
        <v>3198750</v>
      </c>
    </row>
    <row r="31" spans="2:7" ht="15.75" customHeight="1" x14ac:dyDescent="0.25"/>
    <row r="33" spans="2:7" ht="30" customHeight="1" x14ac:dyDescent="0.25">
      <c r="B33" s="272" t="s">
        <v>67</v>
      </c>
      <c r="C33" s="271"/>
      <c r="D33" s="24"/>
      <c r="E33" s="24"/>
      <c r="F33" s="24"/>
      <c r="G33" s="25"/>
    </row>
    <row r="34" spans="2:7" ht="9.9499999999999993" customHeight="1" x14ac:dyDescent="0.25">
      <c r="B34" s="19"/>
      <c r="G34" s="20"/>
    </row>
    <row r="35" spans="2:7" ht="30" customHeight="1" x14ac:dyDescent="0.25">
      <c r="B35" s="13" t="s">
        <v>1</v>
      </c>
      <c r="C35" s="13" t="s">
        <v>2</v>
      </c>
      <c r="D35" s="14">
        <v>1401</v>
      </c>
      <c r="E35" s="14">
        <v>1402</v>
      </c>
      <c r="F35" s="14">
        <v>1403</v>
      </c>
      <c r="G35" s="14">
        <v>1404</v>
      </c>
    </row>
    <row r="36" spans="2:7" ht="30" customHeight="1" x14ac:dyDescent="0.25">
      <c r="B36" s="142" t="s">
        <v>63</v>
      </c>
      <c r="C36" s="137" t="s">
        <v>3</v>
      </c>
      <c r="D36" s="185"/>
      <c r="E36" s="185">
        <f>E15/E30</f>
        <v>0.41000084062643599</v>
      </c>
      <c r="F36" s="185">
        <f>F15/F30</f>
        <v>0.42760222893520039</v>
      </c>
      <c r="G36" s="186">
        <v>0.43</v>
      </c>
    </row>
    <row r="37" spans="2:7" ht="30" customHeight="1" x14ac:dyDescent="0.25">
      <c r="B37" s="105" t="s">
        <v>64</v>
      </c>
      <c r="C37" s="95" t="s">
        <v>3</v>
      </c>
      <c r="D37" s="96"/>
      <c r="E37" s="96">
        <f>E16/E30</f>
        <v>0.58999915937356395</v>
      </c>
      <c r="F37" s="96">
        <f>F16/F30</f>
        <v>0.57239777106479961</v>
      </c>
      <c r="G37" s="97">
        <v>0.56999999999999995</v>
      </c>
    </row>
    <row r="38" spans="2:7" ht="30" hidden="1" customHeight="1" x14ac:dyDescent="0.25">
      <c r="B38" s="114"/>
      <c r="C38" s="115"/>
      <c r="D38" s="92"/>
      <c r="E38" s="92"/>
      <c r="F38" s="93"/>
      <c r="G38" s="94"/>
    </row>
    <row r="39" spans="2:7" ht="30" hidden="1" customHeight="1" x14ac:dyDescent="0.25">
      <c r="B39" s="103"/>
      <c r="C39" s="30"/>
      <c r="D39" s="35"/>
      <c r="E39" s="35"/>
      <c r="F39" s="36"/>
      <c r="G39" s="82"/>
    </row>
    <row r="40" spans="2:7" ht="30" hidden="1" customHeight="1" x14ac:dyDescent="0.25">
      <c r="B40" s="102"/>
      <c r="C40" s="27"/>
      <c r="D40" s="33"/>
      <c r="E40" s="33"/>
      <c r="F40" s="34"/>
      <c r="G40" s="81"/>
    </row>
    <row r="41" spans="2:7" ht="30" hidden="1" customHeight="1" x14ac:dyDescent="0.25">
      <c r="B41" s="106"/>
      <c r="C41" s="3"/>
      <c r="D41" s="42"/>
      <c r="E41" s="42"/>
      <c r="F41" s="43"/>
      <c r="G41" s="83"/>
    </row>
    <row r="42" spans="2:7" ht="16.5" customHeight="1" x14ac:dyDescent="0.25"/>
    <row r="44" spans="2:7" ht="30" customHeight="1" x14ac:dyDescent="0.25">
      <c r="B44" s="272" t="s">
        <v>68</v>
      </c>
      <c r="C44" s="271"/>
      <c r="D44" s="24"/>
      <c r="E44" s="24"/>
      <c r="F44" s="24"/>
      <c r="G44" s="25"/>
    </row>
    <row r="45" spans="2:7" ht="9.9499999999999993" customHeight="1" x14ac:dyDescent="0.25">
      <c r="B45" s="19"/>
      <c r="G45" s="20"/>
    </row>
    <row r="46" spans="2:7" ht="30" customHeight="1" x14ac:dyDescent="0.25">
      <c r="B46" s="267" t="s">
        <v>15</v>
      </c>
      <c r="C46" s="268"/>
      <c r="D46" s="48"/>
      <c r="E46" s="48"/>
      <c r="F46" s="49"/>
      <c r="G46" s="84"/>
    </row>
    <row r="47" spans="2:7" ht="30" customHeight="1" x14ac:dyDescent="0.25">
      <c r="B47" s="98" t="s">
        <v>1</v>
      </c>
      <c r="C47" s="13" t="s">
        <v>2</v>
      </c>
      <c r="D47" s="14">
        <v>1401</v>
      </c>
      <c r="E47" s="14">
        <v>1402</v>
      </c>
      <c r="F47" s="14">
        <v>1403</v>
      </c>
      <c r="G47" s="79">
        <v>1404</v>
      </c>
    </row>
    <row r="48" spans="2:7" ht="30" customHeight="1" x14ac:dyDescent="0.25">
      <c r="B48" s="99" t="s">
        <v>63</v>
      </c>
      <c r="C48" s="72" t="s">
        <v>3</v>
      </c>
      <c r="D48" s="72"/>
      <c r="E48" s="72">
        <v>1380283</v>
      </c>
      <c r="F48" s="73">
        <v>1303395</v>
      </c>
      <c r="G48" s="85">
        <f>G69*G63</f>
        <v>1375462.5</v>
      </c>
    </row>
    <row r="49" spans="2:7" ht="30" customHeight="1" x14ac:dyDescent="0.25">
      <c r="B49" s="100" t="s">
        <v>65</v>
      </c>
      <c r="C49" s="74" t="s">
        <v>3</v>
      </c>
      <c r="D49" s="74"/>
      <c r="E49" s="74">
        <v>1986254</v>
      </c>
      <c r="F49" s="75">
        <v>1760485</v>
      </c>
      <c r="G49" s="86">
        <f>G70*G63</f>
        <v>1823287.4999999998</v>
      </c>
    </row>
    <row r="50" spans="2:7" ht="30" hidden="1" customHeight="1" x14ac:dyDescent="0.25">
      <c r="B50" s="102"/>
      <c r="C50" s="27"/>
      <c r="D50" s="27"/>
      <c r="E50" s="27"/>
      <c r="F50" s="28"/>
      <c r="G50" s="87"/>
    </row>
    <row r="51" spans="2:7" ht="30" hidden="1" customHeight="1" x14ac:dyDescent="0.25">
      <c r="B51" s="103"/>
      <c r="C51" s="30"/>
      <c r="D51" s="30"/>
      <c r="E51" s="30"/>
      <c r="F51" s="31"/>
      <c r="G51" s="88"/>
    </row>
    <row r="52" spans="2:7" ht="30" hidden="1" customHeight="1" x14ac:dyDescent="0.25">
      <c r="B52" s="102"/>
      <c r="C52" s="27"/>
      <c r="D52" s="27"/>
      <c r="E52" s="27"/>
      <c r="F52" s="28"/>
      <c r="G52" s="87"/>
    </row>
    <row r="53" spans="2:7" ht="30" hidden="1" customHeight="1" x14ac:dyDescent="0.25">
      <c r="B53" s="103"/>
      <c r="C53" s="30"/>
      <c r="D53" s="30"/>
      <c r="E53" s="30"/>
      <c r="F53" s="31"/>
      <c r="G53" s="88"/>
    </row>
    <row r="54" spans="2:7" ht="30" hidden="1" customHeight="1" x14ac:dyDescent="0.25">
      <c r="B54" s="102"/>
      <c r="C54" s="27"/>
      <c r="D54" s="27"/>
      <c r="E54" s="27"/>
      <c r="F54" s="28"/>
      <c r="G54" s="87"/>
    </row>
    <row r="55" spans="2:7" ht="30" hidden="1" customHeight="1" x14ac:dyDescent="0.25">
      <c r="B55" s="106"/>
      <c r="C55" s="3"/>
      <c r="D55" s="3"/>
      <c r="E55" s="3"/>
      <c r="F55" s="41"/>
      <c r="G55" s="120"/>
    </row>
    <row r="56" spans="2:7" ht="30" hidden="1" customHeight="1" x14ac:dyDescent="0.25">
      <c r="B56" s="267" t="s">
        <v>16</v>
      </c>
      <c r="C56" s="268"/>
      <c r="D56" s="48"/>
      <c r="E56" s="48"/>
      <c r="F56" s="49"/>
      <c r="G56" s="84"/>
    </row>
    <row r="57" spans="2:7" ht="30" hidden="1" customHeight="1" x14ac:dyDescent="0.25">
      <c r="B57" s="107"/>
      <c r="C57" s="44"/>
      <c r="D57" s="44"/>
      <c r="E57" s="44"/>
      <c r="F57" s="45"/>
      <c r="G57" s="121"/>
    </row>
    <row r="58" spans="2:7" ht="30" hidden="1" customHeight="1" x14ac:dyDescent="0.25">
      <c r="B58" s="103"/>
      <c r="C58" s="30"/>
      <c r="D58" s="30"/>
      <c r="E58" s="30"/>
      <c r="F58" s="31"/>
      <c r="G58" s="88"/>
    </row>
    <row r="59" spans="2:7" ht="30" hidden="1" customHeight="1" x14ac:dyDescent="0.25">
      <c r="B59" s="102"/>
      <c r="C59" s="27"/>
      <c r="D59" s="27"/>
      <c r="E59" s="27"/>
      <c r="F59" s="28"/>
      <c r="G59" s="87"/>
    </row>
    <row r="60" spans="2:7" ht="30" hidden="1" customHeight="1" x14ac:dyDescent="0.25">
      <c r="B60" s="103"/>
      <c r="C60" s="30"/>
      <c r="D60" s="30"/>
      <c r="E60" s="30"/>
      <c r="F60" s="31"/>
      <c r="G60" s="88"/>
    </row>
    <row r="61" spans="2:7" ht="30" hidden="1" customHeight="1" x14ac:dyDescent="0.25">
      <c r="B61" s="102"/>
      <c r="C61" s="27"/>
      <c r="D61" s="27"/>
      <c r="E61" s="27"/>
      <c r="F61" s="28"/>
      <c r="G61" s="87"/>
    </row>
    <row r="62" spans="2:7" ht="30" hidden="1" customHeight="1" x14ac:dyDescent="0.25">
      <c r="B62" s="103"/>
      <c r="C62" s="30"/>
      <c r="D62" s="30"/>
      <c r="E62" s="30"/>
      <c r="F62" s="31"/>
      <c r="G62" s="88"/>
    </row>
    <row r="63" spans="2:7" ht="30" customHeight="1" x14ac:dyDescent="0.25">
      <c r="B63" s="104" t="s">
        <v>4</v>
      </c>
      <c r="C63" s="10"/>
      <c r="D63" s="10">
        <f>SUBTOTAL(109,درآمد!$D$48:$D$55)+SUBTOTAL(109,درآمد!$D$57:$D$62)</f>
        <v>0</v>
      </c>
      <c r="E63" s="10">
        <f>SUBTOTAL(109,درآمد!$E$48:$E$55)+SUBTOTAL(109,درآمد!$E$57:$E$62)</f>
        <v>3366537</v>
      </c>
      <c r="F63" s="10">
        <f>SUBTOTAL(109,درآمد!$F$48:$F$55)+SUBTOTAL(109,درآمد!$E$57:$E$62)</f>
        <v>3063880</v>
      </c>
      <c r="G63" s="89">
        <f>درآمد!$G$30</f>
        <v>3198750</v>
      </c>
    </row>
    <row r="65" spans="2:7" ht="30" customHeight="1" x14ac:dyDescent="0.25">
      <c r="B65" s="272" t="s">
        <v>69</v>
      </c>
      <c r="C65" s="271"/>
      <c r="D65" s="24"/>
      <c r="E65" s="24"/>
      <c r="F65" s="24"/>
      <c r="G65" s="25"/>
    </row>
    <row r="66" spans="2:7" ht="7.5" customHeight="1" x14ac:dyDescent="0.25">
      <c r="B66" s="19"/>
      <c r="G66" s="20"/>
    </row>
    <row r="67" spans="2:7" ht="30" customHeight="1" x14ac:dyDescent="0.25">
      <c r="B67" s="267" t="s">
        <v>9</v>
      </c>
      <c r="C67" s="268"/>
      <c r="D67" s="48"/>
      <c r="E67" s="48"/>
      <c r="F67" s="49"/>
      <c r="G67" s="84"/>
    </row>
    <row r="68" spans="2:7" ht="30" customHeight="1" x14ac:dyDescent="0.25">
      <c r="B68" s="98" t="s">
        <v>1</v>
      </c>
      <c r="C68" s="13" t="s">
        <v>2</v>
      </c>
      <c r="D68" s="14">
        <v>1401</v>
      </c>
      <c r="E68" s="14">
        <v>1402</v>
      </c>
      <c r="F68" s="14">
        <v>1403</v>
      </c>
      <c r="G68" s="79">
        <v>1404</v>
      </c>
    </row>
    <row r="69" spans="2:7" ht="30" customHeight="1" x14ac:dyDescent="0.25">
      <c r="B69" s="99" t="s">
        <v>63</v>
      </c>
      <c r="C69" s="72" t="s">
        <v>3</v>
      </c>
      <c r="D69" s="77"/>
      <c r="E69" s="77">
        <f>E48/E63</f>
        <v>0.41000084062643599</v>
      </c>
      <c r="F69" s="90">
        <f>F48/F63</f>
        <v>0.42540667389062237</v>
      </c>
      <c r="G69" s="80">
        <v>0.43</v>
      </c>
    </row>
    <row r="70" spans="2:7" ht="30" customHeight="1" x14ac:dyDescent="0.25">
      <c r="B70" s="100" t="s">
        <v>64</v>
      </c>
      <c r="C70" s="74" t="s">
        <v>3</v>
      </c>
      <c r="D70" s="78"/>
      <c r="E70" s="78">
        <f>E49/E63</f>
        <v>0.58999915937356395</v>
      </c>
      <c r="F70" s="91">
        <f>F49/F63</f>
        <v>0.57459332610937763</v>
      </c>
      <c r="G70" s="122">
        <v>0.56999999999999995</v>
      </c>
    </row>
    <row r="71" spans="2:7" ht="30" hidden="1" customHeight="1" x14ac:dyDescent="0.25">
      <c r="B71" s="99"/>
      <c r="C71" s="72"/>
      <c r="D71" s="77"/>
      <c r="E71" s="77"/>
      <c r="F71" s="90"/>
      <c r="G71" s="80"/>
    </row>
    <row r="72" spans="2:7" ht="30" hidden="1" customHeight="1" x14ac:dyDescent="0.25">
      <c r="B72" s="103"/>
      <c r="C72" s="30"/>
      <c r="D72" s="35"/>
      <c r="E72" s="35"/>
      <c r="F72" s="36"/>
      <c r="G72" s="82"/>
    </row>
    <row r="73" spans="2:7" ht="30" hidden="1" customHeight="1" x14ac:dyDescent="0.25">
      <c r="B73" s="102"/>
      <c r="C73" s="27"/>
      <c r="D73" s="33"/>
      <c r="E73" s="33"/>
      <c r="F73" s="34"/>
      <c r="G73" s="81"/>
    </row>
    <row r="74" spans="2:7" ht="30" hidden="1" customHeight="1" x14ac:dyDescent="0.25">
      <c r="B74" s="103"/>
      <c r="C74" s="30"/>
      <c r="D74" s="35"/>
      <c r="E74" s="35"/>
      <c r="F74" s="36"/>
      <c r="G74" s="82"/>
    </row>
    <row r="75" spans="2:7" ht="30" hidden="1" customHeight="1" x14ac:dyDescent="0.25">
      <c r="B75" s="102"/>
      <c r="C75" s="27"/>
      <c r="D75" s="33"/>
      <c r="E75" s="33"/>
      <c r="F75" s="34"/>
      <c r="G75" s="81"/>
    </row>
    <row r="76" spans="2:7" ht="30" hidden="1" customHeight="1" x14ac:dyDescent="0.25">
      <c r="B76" s="106"/>
      <c r="C76" s="3"/>
      <c r="D76" s="42"/>
      <c r="E76" s="42"/>
      <c r="F76" s="43"/>
      <c r="G76" s="83"/>
    </row>
    <row r="77" spans="2:7" ht="30" hidden="1" customHeight="1" x14ac:dyDescent="0.25">
      <c r="B77" s="267" t="s">
        <v>11</v>
      </c>
      <c r="C77" s="268"/>
      <c r="D77" s="48"/>
      <c r="E77" s="48"/>
      <c r="F77" s="49"/>
      <c r="G77" s="20"/>
    </row>
    <row r="78" spans="2:7" ht="30" hidden="1" customHeight="1" x14ac:dyDescent="0.25">
      <c r="B78" s="102"/>
      <c r="C78" s="27"/>
      <c r="D78" s="33"/>
      <c r="E78" s="33"/>
      <c r="F78" s="34"/>
      <c r="G78" s="20"/>
    </row>
    <row r="79" spans="2:7" ht="30" hidden="1" customHeight="1" x14ac:dyDescent="0.25">
      <c r="B79" s="103"/>
      <c r="C79" s="30"/>
      <c r="D79" s="35"/>
      <c r="E79" s="35"/>
      <c r="F79" s="36"/>
      <c r="G79" s="20"/>
    </row>
    <row r="80" spans="2:7" ht="30" hidden="1" customHeight="1" x14ac:dyDescent="0.25">
      <c r="B80" s="102"/>
      <c r="C80" s="27"/>
      <c r="D80" s="33"/>
      <c r="E80" s="33"/>
      <c r="F80" s="34"/>
      <c r="G80" s="20"/>
    </row>
    <row r="81" spans="2:8" ht="30" hidden="1" customHeight="1" x14ac:dyDescent="0.25">
      <c r="B81" s="103"/>
      <c r="C81" s="30"/>
      <c r="D81" s="35"/>
      <c r="E81" s="35"/>
      <c r="F81" s="36"/>
      <c r="G81" s="20"/>
    </row>
    <row r="82" spans="2:8" ht="30" hidden="1" customHeight="1" x14ac:dyDescent="0.25">
      <c r="B82" s="102"/>
      <c r="C82" s="27"/>
      <c r="D82" s="33"/>
      <c r="E82" s="33"/>
      <c r="F82" s="34"/>
      <c r="G82" s="20"/>
    </row>
    <row r="83" spans="2:8" ht="30" hidden="1" customHeight="1" x14ac:dyDescent="0.25">
      <c r="B83" s="103"/>
      <c r="C83" s="30"/>
      <c r="D83" s="35"/>
      <c r="E83" s="35"/>
      <c r="F83" s="36"/>
      <c r="G83" s="20"/>
    </row>
    <row r="84" spans="2:8" ht="30" customHeight="1" x14ac:dyDescent="0.25">
      <c r="B84" s="104" t="s">
        <v>4</v>
      </c>
      <c r="C84" s="46"/>
      <c r="D84" s="46">
        <f>SUBTOTAL(109,درآمد!$D$69:$D$76)+SUBTOTAL(109,درآمد!$D$78:$D$83)</f>
        <v>0</v>
      </c>
      <c r="E84" s="46">
        <f>SUBTOTAL(109,درآمد!$E$69:$E$76)+SUBTOTAL(109,درآمد!$E$78:$E$83)</f>
        <v>1</v>
      </c>
      <c r="F84" s="47">
        <f>SUBTOTAL(109,درآمد!$F$69:$F$76)+SUBTOTAL(109,درآمد!$F$78:$F$83)</f>
        <v>1</v>
      </c>
      <c r="G84" s="123">
        <f>SUBTOTAL(109,درآمد!$G$69:$G$76)+SUBTOTAL(109,درآمد!$F$78:$F$83)</f>
        <v>1</v>
      </c>
    </row>
    <row r="85" spans="2:8" ht="30" customHeight="1" x14ac:dyDescent="0.25">
      <c r="B85" s="160"/>
      <c r="C85" s="161"/>
      <c r="D85" s="161"/>
      <c r="E85" s="161"/>
      <c r="F85" s="161"/>
      <c r="G85" s="161"/>
    </row>
    <row r="87" spans="2:8" ht="30" customHeight="1" x14ac:dyDescent="0.25">
      <c r="B87" s="272" t="s">
        <v>56</v>
      </c>
      <c r="C87" s="271"/>
      <c r="D87" s="24"/>
      <c r="E87" s="24"/>
      <c r="F87" s="24"/>
      <c r="G87" s="25"/>
    </row>
    <row r="88" spans="2:8" ht="8.25" customHeight="1" x14ac:dyDescent="0.25">
      <c r="B88" s="19"/>
      <c r="G88" s="20"/>
    </row>
    <row r="89" spans="2:8" ht="30" customHeight="1" x14ac:dyDescent="0.25">
      <c r="B89" s="113" t="s">
        <v>12</v>
      </c>
      <c r="C89" s="112"/>
      <c r="D89" s="112"/>
      <c r="E89" s="112"/>
      <c r="F89" s="112"/>
      <c r="G89" s="118"/>
    </row>
    <row r="90" spans="2:8" ht="30" customHeight="1" x14ac:dyDescent="0.25">
      <c r="B90" s="98" t="s">
        <v>1</v>
      </c>
      <c r="C90" s="13" t="s">
        <v>2</v>
      </c>
      <c r="D90" s="14">
        <v>1401</v>
      </c>
      <c r="E90" s="14">
        <v>1402</v>
      </c>
      <c r="F90" s="14">
        <v>1403</v>
      </c>
      <c r="G90" s="79">
        <v>1404</v>
      </c>
    </row>
    <row r="91" spans="2:8" ht="30" customHeight="1" x14ac:dyDescent="0.25">
      <c r="B91" s="99" t="s">
        <v>63</v>
      </c>
      <c r="C91" s="72" t="s">
        <v>3</v>
      </c>
      <c r="D91" s="72"/>
      <c r="E91" s="72">
        <v>10461510</v>
      </c>
      <c r="F91" s="73">
        <v>14048015</v>
      </c>
      <c r="G91" s="85">
        <f>G114*G112</f>
        <v>21000000</v>
      </c>
      <c r="H91" s="124"/>
    </row>
    <row r="92" spans="2:8" ht="30" customHeight="1" x14ac:dyDescent="0.25">
      <c r="B92" s="105" t="s">
        <v>64</v>
      </c>
      <c r="C92" s="95" t="s">
        <v>3</v>
      </c>
      <c r="D92" s="95"/>
      <c r="E92" s="95">
        <v>9352049</v>
      </c>
      <c r="F92" s="117">
        <v>13573443</v>
      </c>
      <c r="G92" s="119">
        <f>G114*G113</f>
        <v>19600000</v>
      </c>
      <c r="H92" s="124"/>
    </row>
    <row r="93" spans="2:8" ht="30" hidden="1" customHeight="1" x14ac:dyDescent="0.25">
      <c r="B93" s="114"/>
      <c r="C93" s="115"/>
      <c r="D93" s="115"/>
      <c r="E93" s="115"/>
      <c r="F93" s="116"/>
      <c r="G93" s="116"/>
    </row>
    <row r="94" spans="2:8" ht="30" hidden="1" customHeight="1" x14ac:dyDescent="0.25">
      <c r="B94" s="103"/>
      <c r="C94" s="30"/>
      <c r="D94" s="30"/>
      <c r="E94" s="30"/>
      <c r="F94" s="31"/>
      <c r="G94" s="31"/>
    </row>
    <row r="95" spans="2:8" ht="30" hidden="1" customHeight="1" x14ac:dyDescent="0.25">
      <c r="B95" s="102"/>
      <c r="C95" s="27"/>
      <c r="D95" s="27"/>
      <c r="E95" s="27"/>
      <c r="F95" s="28"/>
      <c r="G95" s="28"/>
    </row>
    <row r="96" spans="2:8" ht="30" hidden="1" customHeight="1" x14ac:dyDescent="0.25">
      <c r="B96" s="103"/>
      <c r="C96" s="30"/>
      <c r="D96" s="30"/>
      <c r="E96" s="30"/>
      <c r="F96" s="31"/>
      <c r="G96" s="31"/>
    </row>
    <row r="97" spans="2:7" ht="30" hidden="1" customHeight="1" x14ac:dyDescent="0.25">
      <c r="B97" s="102"/>
      <c r="C97" s="27"/>
      <c r="D97" s="27"/>
      <c r="E97" s="27"/>
      <c r="F97" s="28"/>
      <c r="G97" s="28"/>
    </row>
    <row r="98" spans="2:7" ht="30" hidden="1" customHeight="1" x14ac:dyDescent="0.25">
      <c r="B98" s="106"/>
      <c r="C98" s="3"/>
      <c r="D98" s="3"/>
      <c r="E98" s="3"/>
      <c r="F98" s="41"/>
      <c r="G98" s="41"/>
    </row>
    <row r="99" spans="2:7" ht="30" hidden="1" customHeight="1" x14ac:dyDescent="0.25">
      <c r="B99" s="267" t="s">
        <v>13</v>
      </c>
      <c r="C99" s="268"/>
      <c r="D99" s="48"/>
      <c r="E99" s="48"/>
      <c r="F99" s="49"/>
      <c r="G99" s="20"/>
    </row>
    <row r="100" spans="2:7" ht="30" hidden="1" customHeight="1" x14ac:dyDescent="0.25">
      <c r="B100" s="108"/>
      <c r="C100" s="64"/>
      <c r="D100" s="64"/>
      <c r="E100" s="64"/>
      <c r="F100" s="65"/>
      <c r="G100" s="20"/>
    </row>
    <row r="101" spans="2:7" ht="30" hidden="1" customHeight="1" x14ac:dyDescent="0.25">
      <c r="B101" s="109"/>
      <c r="C101" s="66"/>
      <c r="D101" s="66"/>
      <c r="E101" s="66"/>
      <c r="F101" s="67"/>
      <c r="G101" s="20"/>
    </row>
    <row r="102" spans="2:7" ht="30" hidden="1" customHeight="1" x14ac:dyDescent="0.25">
      <c r="B102" s="108"/>
      <c r="C102" s="64"/>
      <c r="D102" s="64"/>
      <c r="E102" s="64"/>
      <c r="F102" s="68"/>
      <c r="G102" s="20"/>
    </row>
    <row r="103" spans="2:7" ht="30" hidden="1" customHeight="1" x14ac:dyDescent="0.25">
      <c r="B103" s="109"/>
      <c r="C103" s="66"/>
      <c r="D103" s="66"/>
      <c r="E103" s="66"/>
      <c r="F103" s="67"/>
      <c r="G103" s="20"/>
    </row>
    <row r="104" spans="2:7" ht="30" hidden="1" customHeight="1" x14ac:dyDescent="0.25">
      <c r="B104" s="108"/>
      <c r="C104" s="64"/>
      <c r="D104" s="64"/>
      <c r="E104" s="64"/>
      <c r="F104" s="68"/>
      <c r="G104" s="20"/>
    </row>
    <row r="105" spans="2:7" ht="30" hidden="1" customHeight="1" x14ac:dyDescent="0.25">
      <c r="B105" s="110"/>
      <c r="C105" s="69"/>
      <c r="D105" s="69"/>
      <c r="E105" s="69"/>
      <c r="F105" s="70"/>
      <c r="G105" s="20"/>
    </row>
    <row r="106" spans="2:7" ht="30" customHeight="1" x14ac:dyDescent="0.25">
      <c r="B106" s="162"/>
      <c r="C106" s="162"/>
      <c r="D106" s="162"/>
      <c r="E106" s="162"/>
      <c r="F106" s="162"/>
    </row>
    <row r="108" spans="2:7" ht="30" customHeight="1" x14ac:dyDescent="0.25">
      <c r="B108" s="276" t="s">
        <v>70</v>
      </c>
      <c r="C108" s="277"/>
      <c r="D108" s="50"/>
      <c r="E108" s="50"/>
      <c r="F108" s="277"/>
      <c r="G108" s="279"/>
    </row>
    <row r="109" spans="2:7" ht="6" customHeight="1" x14ac:dyDescent="0.25">
      <c r="B109" s="19"/>
      <c r="F109" s="265"/>
      <c r="G109" s="266"/>
    </row>
    <row r="110" spans="2:7" ht="18" customHeight="1" x14ac:dyDescent="0.25">
      <c r="B110" s="135"/>
      <c r="C110" s="48"/>
      <c r="D110" s="48"/>
      <c r="E110" s="48"/>
      <c r="F110" s="48"/>
      <c r="G110" s="84"/>
    </row>
    <row r="111" spans="2:7" ht="30" customHeight="1" x14ac:dyDescent="0.25">
      <c r="B111" s="98" t="s">
        <v>1</v>
      </c>
      <c r="C111" s="13" t="s">
        <v>2</v>
      </c>
      <c r="D111" s="14">
        <v>1402</v>
      </c>
      <c r="E111" s="14">
        <v>1402</v>
      </c>
      <c r="F111" s="14">
        <v>1403</v>
      </c>
      <c r="G111" s="79">
        <v>1404</v>
      </c>
    </row>
    <row r="112" spans="2:7" ht="30" customHeight="1" x14ac:dyDescent="0.25">
      <c r="B112" s="99" t="s">
        <v>72</v>
      </c>
      <c r="C112" s="72" t="s">
        <v>18</v>
      </c>
      <c r="D112" s="134">
        <f>E91/D114</f>
        <v>17.150016393442623</v>
      </c>
      <c r="E112" s="134">
        <f>E91/E114</f>
        <v>17.150016393442623</v>
      </c>
      <c r="F112" s="134">
        <f>F91/F114</f>
        <v>20.658845588235295</v>
      </c>
      <c r="G112" s="133">
        <f>مفروضات!E10</f>
        <v>30</v>
      </c>
    </row>
    <row r="113" spans="2:7" ht="30" customHeight="1" x14ac:dyDescent="0.25">
      <c r="B113" s="156" t="s">
        <v>73</v>
      </c>
      <c r="C113" s="157" t="s">
        <v>18</v>
      </c>
      <c r="D113" s="158">
        <f>E92/D114</f>
        <v>15.331227868852459</v>
      </c>
      <c r="E113" s="158">
        <f>E92/E114</f>
        <v>15.331227868852459</v>
      </c>
      <c r="F113" s="158">
        <f>F92/F114</f>
        <v>19.960945588235294</v>
      </c>
      <c r="G113" s="159">
        <f>مفروضات!E8</f>
        <v>28</v>
      </c>
    </row>
    <row r="114" spans="2:7" ht="30" customHeight="1" x14ac:dyDescent="0.25">
      <c r="B114" s="154" t="s">
        <v>71</v>
      </c>
      <c r="C114" s="155" t="s">
        <v>6</v>
      </c>
      <c r="D114" s="152">
        <v>610000</v>
      </c>
      <c r="E114" s="152">
        <v>610000</v>
      </c>
      <c r="F114" s="152">
        <v>680000</v>
      </c>
      <c r="G114" s="153">
        <f>مفروضات!E9</f>
        <v>700000</v>
      </c>
    </row>
    <row r="115" spans="2:7" ht="30" hidden="1" customHeight="1" x14ac:dyDescent="0.25">
      <c r="B115" s="114"/>
      <c r="C115" s="115"/>
      <c r="D115" s="92"/>
      <c r="E115" s="92"/>
      <c r="F115" s="93"/>
      <c r="G115" s="15"/>
    </row>
    <row r="116" spans="2:7" ht="30" hidden="1" customHeight="1" x14ac:dyDescent="0.25">
      <c r="B116" s="103"/>
      <c r="C116" s="30"/>
      <c r="D116" s="35"/>
      <c r="E116" s="35"/>
      <c r="F116" s="36"/>
      <c r="G116" s="15"/>
    </row>
    <row r="117" spans="2:7" ht="30" hidden="1" customHeight="1" x14ac:dyDescent="0.25">
      <c r="B117" s="102"/>
      <c r="C117" s="27"/>
      <c r="D117" s="33"/>
      <c r="E117" s="33"/>
      <c r="F117" s="34"/>
      <c r="G117" s="15"/>
    </row>
    <row r="118" spans="2:7" ht="30" hidden="1" customHeight="1" x14ac:dyDescent="0.25">
      <c r="B118" s="103"/>
      <c r="C118" s="30"/>
      <c r="D118" s="35"/>
      <c r="E118" s="35"/>
      <c r="F118" s="36"/>
      <c r="G118" s="15"/>
    </row>
    <row r="119" spans="2:7" ht="30" hidden="1" customHeight="1" x14ac:dyDescent="0.25">
      <c r="B119" s="102"/>
      <c r="C119" s="27"/>
      <c r="D119" s="33"/>
      <c r="E119" s="33"/>
      <c r="F119" s="34"/>
      <c r="G119" s="15"/>
    </row>
    <row r="120" spans="2:7" ht="30" hidden="1" customHeight="1" x14ac:dyDescent="0.25">
      <c r="B120" s="106"/>
      <c r="C120" s="3"/>
      <c r="D120" s="42"/>
      <c r="E120" s="42"/>
      <c r="F120" s="43"/>
      <c r="G120" s="15"/>
    </row>
    <row r="121" spans="2:7" ht="30" hidden="1" customHeight="1" x14ac:dyDescent="0.25">
      <c r="B121" s="267" t="s">
        <v>14</v>
      </c>
      <c r="C121" s="268"/>
      <c r="D121" s="48"/>
      <c r="E121" s="48"/>
      <c r="F121" s="49"/>
      <c r="G121" s="15"/>
    </row>
    <row r="122" spans="2:7" ht="30" hidden="1" customHeight="1" x14ac:dyDescent="0.25">
      <c r="B122" s="102"/>
      <c r="C122" s="27"/>
      <c r="D122" s="33"/>
      <c r="E122" s="33"/>
      <c r="F122" s="34"/>
      <c r="G122" s="15"/>
    </row>
    <row r="123" spans="2:7" ht="30" hidden="1" customHeight="1" x14ac:dyDescent="0.25">
      <c r="B123" s="103"/>
      <c r="C123" s="30"/>
      <c r="D123" s="35"/>
      <c r="E123" s="35"/>
      <c r="F123" s="36"/>
      <c r="G123" s="15"/>
    </row>
    <row r="124" spans="2:7" ht="30" hidden="1" customHeight="1" x14ac:dyDescent="0.25">
      <c r="B124" s="102"/>
      <c r="C124" s="27"/>
      <c r="D124" s="33"/>
      <c r="E124" s="33"/>
      <c r="F124" s="34"/>
      <c r="G124" s="15"/>
    </row>
    <row r="125" spans="2:7" ht="30" hidden="1" customHeight="1" x14ac:dyDescent="0.25">
      <c r="B125" s="103"/>
      <c r="C125" s="30"/>
      <c r="D125" s="35"/>
      <c r="E125" s="35"/>
      <c r="F125" s="36"/>
      <c r="G125" s="15"/>
    </row>
    <row r="126" spans="2:7" ht="30" hidden="1" customHeight="1" x14ac:dyDescent="0.25">
      <c r="B126" s="102"/>
      <c r="C126" s="27"/>
      <c r="D126" s="33"/>
      <c r="E126" s="33"/>
      <c r="F126" s="34"/>
      <c r="G126" s="15"/>
    </row>
    <row r="127" spans="2:7" ht="30" hidden="1" customHeight="1" x14ac:dyDescent="0.25">
      <c r="B127" s="106"/>
      <c r="C127" s="3"/>
      <c r="D127" s="42"/>
      <c r="E127" s="42"/>
      <c r="F127" s="43"/>
      <c r="G127" s="15"/>
    </row>
    <row r="128" spans="2:7" ht="30" hidden="1" customHeight="1" x14ac:dyDescent="0.25">
      <c r="B128" s="111"/>
      <c r="C128" s="16"/>
      <c r="D128" s="17"/>
      <c r="E128" s="17"/>
      <c r="F128" s="17"/>
      <c r="G128" s="18"/>
    </row>
    <row r="129" spans="2:7" ht="30" customHeight="1" x14ac:dyDescent="0.25">
      <c r="D129" s="232"/>
      <c r="E129" s="232"/>
      <c r="F129" s="232"/>
    </row>
    <row r="131" spans="2:7" ht="30" customHeight="1" x14ac:dyDescent="0.25">
      <c r="B131" s="272" t="s">
        <v>55</v>
      </c>
      <c r="C131" s="271"/>
      <c r="D131" s="24"/>
      <c r="E131" s="24"/>
      <c r="F131" s="24"/>
      <c r="G131" s="25"/>
    </row>
    <row r="132" spans="2:7" ht="9.9499999999999993" customHeight="1" x14ac:dyDescent="0.25">
      <c r="B132" s="19"/>
      <c r="G132" s="20"/>
    </row>
    <row r="133" spans="2:7" ht="30" customHeight="1" x14ac:dyDescent="0.25">
      <c r="B133" s="267" t="s">
        <v>10</v>
      </c>
      <c r="C133" s="268"/>
      <c r="D133" s="48"/>
      <c r="E133" s="48"/>
      <c r="F133" s="49"/>
      <c r="G133" s="84"/>
    </row>
    <row r="134" spans="2:7" ht="30" customHeight="1" x14ac:dyDescent="0.25">
      <c r="B134" s="98" t="s">
        <v>1</v>
      </c>
      <c r="C134" s="13" t="s">
        <v>2</v>
      </c>
      <c r="D134" s="14">
        <v>1401</v>
      </c>
      <c r="E134" s="14">
        <v>1402</v>
      </c>
      <c r="F134" s="14">
        <v>1403</v>
      </c>
      <c r="G134" s="79">
        <v>1404</v>
      </c>
    </row>
    <row r="135" spans="2:7" ht="30" customHeight="1" x14ac:dyDescent="0.25">
      <c r="B135" s="99" t="s">
        <v>63</v>
      </c>
      <c r="C135" s="72" t="s">
        <v>3</v>
      </c>
      <c r="D135" s="72"/>
      <c r="E135" s="72">
        <v>14439844</v>
      </c>
      <c r="F135" s="73">
        <v>18310112</v>
      </c>
      <c r="G135" s="85">
        <f>G48*G91/1000000</f>
        <v>28884712.5</v>
      </c>
    </row>
    <row r="136" spans="2:7" ht="30" customHeight="1" x14ac:dyDescent="0.25">
      <c r="B136" s="100" t="s">
        <v>65</v>
      </c>
      <c r="C136" s="74" t="s">
        <v>3</v>
      </c>
      <c r="D136" s="74"/>
      <c r="E136" s="74">
        <v>18575544</v>
      </c>
      <c r="F136" s="75">
        <v>23895843</v>
      </c>
      <c r="G136" s="163">
        <f>G49*G92/1000000</f>
        <v>35736434.999999993</v>
      </c>
    </row>
    <row r="137" spans="2:7" ht="30" hidden="1" customHeight="1" x14ac:dyDescent="0.25">
      <c r="B137" s="102"/>
      <c r="C137" s="27"/>
      <c r="D137" s="27"/>
      <c r="E137" s="27"/>
      <c r="F137" s="28"/>
      <c r="G137" s="87"/>
    </row>
    <row r="138" spans="2:7" ht="30" hidden="1" customHeight="1" x14ac:dyDescent="0.25">
      <c r="B138" s="103"/>
      <c r="C138" s="30"/>
      <c r="D138" s="30"/>
      <c r="E138" s="30"/>
      <c r="F138" s="31"/>
      <c r="G138" s="88"/>
    </row>
    <row r="139" spans="2:7" ht="30" hidden="1" customHeight="1" x14ac:dyDescent="0.25">
      <c r="B139" s="102"/>
      <c r="C139" s="27"/>
      <c r="D139" s="27"/>
      <c r="E139" s="27"/>
      <c r="F139" s="28"/>
      <c r="G139" s="87"/>
    </row>
    <row r="140" spans="2:7" ht="30" hidden="1" customHeight="1" x14ac:dyDescent="0.25">
      <c r="B140" s="103"/>
      <c r="C140" s="30"/>
      <c r="D140" s="30"/>
      <c r="E140" s="30"/>
      <c r="F140" s="31"/>
      <c r="G140" s="88"/>
    </row>
    <row r="141" spans="2:7" ht="30" hidden="1" customHeight="1" x14ac:dyDescent="0.25">
      <c r="B141" s="102"/>
      <c r="C141" s="27"/>
      <c r="D141" s="27"/>
      <c r="E141" s="27"/>
      <c r="F141" s="28"/>
      <c r="G141" s="87"/>
    </row>
    <row r="142" spans="2:7" ht="30" hidden="1" customHeight="1" x14ac:dyDescent="0.25">
      <c r="B142" s="106"/>
      <c r="C142" s="3"/>
      <c r="D142" s="3"/>
      <c r="E142" s="3"/>
      <c r="F142" s="41"/>
      <c r="G142" s="120"/>
    </row>
    <row r="143" spans="2:7" ht="30" hidden="1" customHeight="1" x14ac:dyDescent="0.25">
      <c r="B143" s="267" t="s">
        <v>17</v>
      </c>
      <c r="C143" s="268"/>
      <c r="D143" s="48"/>
      <c r="E143" s="48"/>
      <c r="F143" s="49"/>
      <c r="G143" s="84"/>
    </row>
    <row r="144" spans="2:7" ht="30" hidden="1" customHeight="1" x14ac:dyDescent="0.25">
      <c r="B144" s="102"/>
      <c r="C144" s="27"/>
      <c r="D144" s="27"/>
      <c r="E144" s="27"/>
      <c r="F144" s="28"/>
      <c r="G144" s="87"/>
    </row>
    <row r="145" spans="2:7" ht="30" hidden="1" customHeight="1" x14ac:dyDescent="0.25">
      <c r="B145" s="103"/>
      <c r="C145" s="30"/>
      <c r="D145" s="30"/>
      <c r="E145" s="30"/>
      <c r="F145" s="31"/>
      <c r="G145" s="88"/>
    </row>
    <row r="146" spans="2:7" ht="30" hidden="1" customHeight="1" x14ac:dyDescent="0.25">
      <c r="B146" s="102"/>
      <c r="C146" s="27"/>
      <c r="D146" s="27"/>
      <c r="E146" s="27"/>
      <c r="F146" s="28"/>
      <c r="G146" s="87"/>
    </row>
    <row r="147" spans="2:7" ht="30" hidden="1" customHeight="1" x14ac:dyDescent="0.25">
      <c r="B147" s="103"/>
      <c r="C147" s="30"/>
      <c r="D147" s="30"/>
      <c r="E147" s="30"/>
      <c r="F147" s="31"/>
      <c r="G147" s="88"/>
    </row>
    <row r="148" spans="2:7" ht="30" hidden="1" customHeight="1" x14ac:dyDescent="0.25">
      <c r="B148" s="102"/>
      <c r="C148" s="27"/>
      <c r="D148" s="27"/>
      <c r="E148" s="27"/>
      <c r="F148" s="28"/>
      <c r="G148" s="87"/>
    </row>
    <row r="149" spans="2:7" ht="30" hidden="1" customHeight="1" x14ac:dyDescent="0.25">
      <c r="B149" s="103"/>
      <c r="C149" s="30"/>
      <c r="D149" s="30"/>
      <c r="E149" s="30"/>
      <c r="F149" s="31"/>
      <c r="G149" s="88"/>
    </row>
    <row r="150" spans="2:7" ht="30" customHeight="1" x14ac:dyDescent="0.25">
      <c r="B150" s="132" t="s">
        <v>4</v>
      </c>
      <c r="C150" s="125"/>
      <c r="D150" s="125">
        <f>SUBTOTAL(109,درآمد!$D$135:$D$142)+SUBTOTAL(109,درآمد!$D$144:$D$149)</f>
        <v>0</v>
      </c>
      <c r="E150" s="129">
        <f>SUBTOTAL(109,درآمد!$E$135:$E$142)+SUBTOTAL(109,درآمد!$E$144:$E$149)</f>
        <v>33015388</v>
      </c>
      <c r="F150" s="130">
        <f>SUBTOTAL(109,درآمد!$F$135:$F$142)+SUBTOTAL(109,درآمد!$F$144:$F$149)</f>
        <v>42205955</v>
      </c>
      <c r="G150" s="131">
        <f>SUBTOTAL(109,درآمد!$G$135:$G$142)+SUBTOTAL(109,درآمد!$F$144:$F$149)</f>
        <v>64621147.499999993</v>
      </c>
    </row>
    <row r="151" spans="2:7" ht="5.0999999999999996" customHeight="1" x14ac:dyDescent="0.25">
      <c r="B151" s="126"/>
      <c r="C151" s="127"/>
      <c r="D151" s="127"/>
      <c r="E151" s="127"/>
      <c r="F151" s="127"/>
      <c r="G151" s="128"/>
    </row>
    <row r="152" spans="2:7" ht="30" customHeight="1" x14ac:dyDescent="0.25">
      <c r="B152" s="132" t="s">
        <v>4</v>
      </c>
      <c r="C152" s="125"/>
      <c r="D152" s="125">
        <f>درآمد!$D$150+درآمد!$D$164</f>
        <v>0</v>
      </c>
      <c r="E152" s="129">
        <f>درآمد!$E$150+درآمد!$E$164</f>
        <v>33015388</v>
      </c>
      <c r="F152" s="130">
        <f>درآمد!$F$150+درآمد!$F$164</f>
        <v>42205955</v>
      </c>
      <c r="G152" s="131">
        <f>درآمد!$G$150+درآمد!$F$164</f>
        <v>64621147.499999993</v>
      </c>
    </row>
    <row r="154" spans="2:7" ht="30" hidden="1" customHeight="1" x14ac:dyDescent="0.25">
      <c r="B154" s="271"/>
      <c r="C154" s="271"/>
      <c r="D154" s="24"/>
      <c r="E154" s="24"/>
      <c r="F154" s="24"/>
      <c r="G154" s="25"/>
    </row>
    <row r="155" spans="2:7" ht="9.9499999999999993" hidden="1" customHeight="1" x14ac:dyDescent="0.25">
      <c r="G155" s="20"/>
    </row>
    <row r="156" spans="2:7" ht="30" hidden="1" customHeight="1" x14ac:dyDescent="0.25">
      <c r="B156" s="269" t="s">
        <v>5</v>
      </c>
      <c r="C156" s="268"/>
      <c r="D156" s="268"/>
      <c r="E156" s="268"/>
      <c r="F156" s="270"/>
      <c r="G156" s="20"/>
    </row>
    <row r="157" spans="2:7" ht="30" hidden="1" customHeight="1" x14ac:dyDescent="0.25">
      <c r="B157" s="13" t="s">
        <v>1</v>
      </c>
      <c r="C157" s="13" t="s">
        <v>2</v>
      </c>
      <c r="D157" s="14">
        <v>1401</v>
      </c>
      <c r="E157" s="14">
        <v>1402</v>
      </c>
      <c r="F157" s="14">
        <v>1403</v>
      </c>
      <c r="G157" s="20"/>
    </row>
    <row r="158" spans="2:7" ht="30" hidden="1" customHeight="1" x14ac:dyDescent="0.25">
      <c r="B158" s="26"/>
      <c r="C158" s="27"/>
      <c r="D158" s="27"/>
      <c r="E158" s="27"/>
      <c r="F158" s="28"/>
      <c r="G158" s="20"/>
    </row>
    <row r="159" spans="2:7" ht="30" hidden="1" customHeight="1" x14ac:dyDescent="0.25">
      <c r="B159" s="29"/>
      <c r="C159" s="30"/>
      <c r="D159" s="30"/>
      <c r="E159" s="30"/>
      <c r="F159" s="31"/>
      <c r="G159" s="20"/>
    </row>
    <row r="160" spans="2:7" ht="30" hidden="1" customHeight="1" x14ac:dyDescent="0.25">
      <c r="B160" s="26"/>
      <c r="C160" s="27"/>
      <c r="D160" s="27"/>
      <c r="E160" s="27"/>
      <c r="F160" s="28"/>
      <c r="G160" s="20"/>
    </row>
    <row r="161" spans="2:7" ht="30" hidden="1" customHeight="1" x14ac:dyDescent="0.25">
      <c r="B161" s="29"/>
      <c r="C161" s="30"/>
      <c r="D161" s="30"/>
      <c r="E161" s="30"/>
      <c r="F161" s="31"/>
      <c r="G161" s="20"/>
    </row>
    <row r="162" spans="2:7" ht="30" hidden="1" customHeight="1" x14ac:dyDescent="0.25">
      <c r="B162" s="26"/>
      <c r="C162" s="27"/>
      <c r="D162" s="27"/>
      <c r="E162" s="27"/>
      <c r="F162" s="28"/>
      <c r="G162" s="20"/>
    </row>
    <row r="163" spans="2:7" ht="30" hidden="1" customHeight="1" x14ac:dyDescent="0.25">
      <c r="B163" s="29"/>
      <c r="C163" s="30"/>
      <c r="D163" s="30"/>
      <c r="E163" s="30"/>
      <c r="F163" s="31"/>
      <c r="G163" s="20"/>
    </row>
    <row r="164" spans="2:7" ht="30" hidden="1" customHeight="1" x14ac:dyDescent="0.25">
      <c r="B164" s="9" t="s">
        <v>4</v>
      </c>
      <c r="C164" s="10"/>
      <c r="D164" s="10">
        <f>SUBTOTAL(109,درآمد!$D$158:$D$163)</f>
        <v>0</v>
      </c>
      <c r="E164" s="10">
        <f>SUBTOTAL(109,درآمد!$E$158:$E$163)</f>
        <v>0</v>
      </c>
      <c r="F164" s="11">
        <f>SUBTOTAL(109,درآمد!$F$158:$F$163)</f>
        <v>0</v>
      </c>
      <c r="G164" s="20"/>
    </row>
    <row r="165" spans="2:7" ht="30" hidden="1" customHeight="1" x14ac:dyDescent="0.25">
      <c r="B165" s="22"/>
      <c r="C165" s="22"/>
      <c r="D165" s="22"/>
      <c r="E165" s="22"/>
      <c r="F165" s="22"/>
      <c r="G165" s="23"/>
    </row>
    <row r="166" spans="2:7" ht="30" hidden="1" customHeight="1" x14ac:dyDescent="0.25"/>
    <row r="167" spans="2:7" ht="9.9499999999999993" customHeight="1" x14ac:dyDescent="0.25"/>
    <row r="187" ht="9.9499999999999993" customHeight="1" x14ac:dyDescent="0.25"/>
  </sheetData>
  <mergeCells count="23">
    <mergeCell ref="F2:G2"/>
    <mergeCell ref="F4:G4"/>
    <mergeCell ref="B11:C11"/>
    <mergeCell ref="B108:C108"/>
    <mergeCell ref="B65:C65"/>
    <mergeCell ref="B56:C56"/>
    <mergeCell ref="B46:C46"/>
    <mergeCell ref="B44:C44"/>
    <mergeCell ref="B33:C33"/>
    <mergeCell ref="B67:C67"/>
    <mergeCell ref="B99:C99"/>
    <mergeCell ref="B87:C87"/>
    <mergeCell ref="B77:C77"/>
    <mergeCell ref="B23:C23"/>
    <mergeCell ref="B13:C13"/>
    <mergeCell ref="F108:G108"/>
    <mergeCell ref="F109:G109"/>
    <mergeCell ref="B121:C121"/>
    <mergeCell ref="B156:F156"/>
    <mergeCell ref="B154:C154"/>
    <mergeCell ref="B143:C143"/>
    <mergeCell ref="B133:C133"/>
    <mergeCell ref="B131:C1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8938-AF36-405F-AA22-C9325F4C8AC4}">
  <dimension ref="B2:G28"/>
  <sheetViews>
    <sheetView showGridLines="0" rightToLeft="1" topLeftCell="A15" workbookViewId="0">
      <selection activeCell="G15" sqref="G15"/>
    </sheetView>
  </sheetViews>
  <sheetFormatPr defaultColWidth="15.7109375" defaultRowHeight="30" customHeight="1" x14ac:dyDescent="0.25"/>
  <cols>
    <col min="1" max="1" width="7" style="1" customWidth="1"/>
    <col min="2" max="2" width="2" style="1" customWidth="1"/>
    <col min="3" max="4" width="11" style="1" customWidth="1"/>
    <col min="5" max="6" width="15.7109375" style="1" customWidth="1"/>
    <col min="7" max="7" width="20.85546875" style="1" customWidth="1"/>
    <col min="8" max="16384" width="15.7109375" style="1"/>
  </cols>
  <sheetData>
    <row r="2" spans="2:7" ht="50.25" customHeight="1" x14ac:dyDescent="0.25">
      <c r="B2" s="272" t="s">
        <v>59</v>
      </c>
      <c r="C2" s="271"/>
      <c r="D2" s="271"/>
      <c r="E2" s="24"/>
      <c r="F2" s="24"/>
      <c r="G2" s="25"/>
    </row>
    <row r="3" spans="2:7" ht="9.9499999999999993" customHeight="1" x14ac:dyDescent="0.25">
      <c r="B3" s="19"/>
      <c r="G3" s="20"/>
    </row>
    <row r="4" spans="2:7" ht="30" customHeight="1" x14ac:dyDescent="0.25">
      <c r="B4" s="19"/>
      <c r="C4" s="98" t="s">
        <v>1</v>
      </c>
      <c r="D4" s="13" t="s">
        <v>2</v>
      </c>
      <c r="E4" s="14">
        <v>1402</v>
      </c>
      <c r="F4" s="14">
        <v>1403</v>
      </c>
      <c r="G4" s="79">
        <v>1404</v>
      </c>
    </row>
    <row r="5" spans="2:7" ht="35.25" customHeight="1" x14ac:dyDescent="0.25">
      <c r="B5" s="19"/>
      <c r="C5" s="99" t="s">
        <v>117</v>
      </c>
      <c r="D5" s="72" t="s">
        <v>119</v>
      </c>
      <c r="E5" s="72">
        <v>398458</v>
      </c>
      <c r="F5" s="72">
        <v>356177</v>
      </c>
      <c r="G5" s="85">
        <f>G20*G9</f>
        <v>383850</v>
      </c>
    </row>
    <row r="6" spans="2:7" ht="30" customHeight="1" x14ac:dyDescent="0.25">
      <c r="B6" s="19"/>
      <c r="C6" s="100" t="s">
        <v>118</v>
      </c>
      <c r="D6" s="74" t="s">
        <v>120</v>
      </c>
      <c r="E6" s="74">
        <v>346894159</v>
      </c>
      <c r="F6" s="74">
        <v>317117363</v>
      </c>
      <c r="G6" s="86">
        <f>G21*G9</f>
        <v>331294537.5</v>
      </c>
    </row>
    <row r="7" spans="2:7" ht="30" customHeight="1" x14ac:dyDescent="0.25">
      <c r="B7" s="19"/>
      <c r="C7" s="219" t="s">
        <v>25</v>
      </c>
      <c r="D7" s="32"/>
      <c r="E7" s="32">
        <f>SUBTOTAL(109,'هزینه انرژی'!$E$5:$E$6)</f>
        <v>347292617</v>
      </c>
      <c r="F7" s="32">
        <f>SUBTOTAL(109,'هزینه انرژی'!$F$5:$F$6)</f>
        <v>317473540</v>
      </c>
      <c r="G7" s="32">
        <f>SUBTOTAL(109,'هزینه انرژی'!$G$5:$G$6)</f>
        <v>331678387.5</v>
      </c>
    </row>
    <row r="8" spans="2:7" ht="5.0999999999999996" customHeight="1" x14ac:dyDescent="0.25">
      <c r="B8" s="19"/>
      <c r="C8" s="19"/>
      <c r="G8" s="20"/>
    </row>
    <row r="9" spans="2:7" ht="41.25" customHeight="1" x14ac:dyDescent="0.25">
      <c r="B9" s="21"/>
      <c r="C9" s="233" t="s">
        <v>127</v>
      </c>
      <c r="D9" s="234"/>
      <c r="E9" s="234">
        <f>درآمد!$E$30</f>
        <v>3366537</v>
      </c>
      <c r="F9" s="234">
        <f>درآمد!$F$30</f>
        <v>3061731</v>
      </c>
      <c r="G9" s="235">
        <f>درآمد!G30</f>
        <v>3198750</v>
      </c>
    </row>
    <row r="11" spans="2:7" ht="35.25" customHeight="1" x14ac:dyDescent="0.25">
      <c r="B11" s="272" t="s">
        <v>60</v>
      </c>
      <c r="C11" s="271"/>
      <c r="D11" s="271"/>
      <c r="E11" s="24"/>
      <c r="F11" s="24"/>
      <c r="G11" s="25"/>
    </row>
    <row r="12" spans="2:7" ht="9.9499999999999993" customHeight="1" x14ac:dyDescent="0.25">
      <c r="B12" s="19"/>
      <c r="G12" s="20"/>
    </row>
    <row r="13" spans="2:7" ht="30" customHeight="1" x14ac:dyDescent="0.25">
      <c r="B13" s="19"/>
      <c r="C13" s="98" t="s">
        <v>1</v>
      </c>
      <c r="D13" s="13" t="s">
        <v>2</v>
      </c>
      <c r="E13" s="14">
        <v>1402</v>
      </c>
      <c r="F13" s="14">
        <v>1403</v>
      </c>
      <c r="G13" s="79">
        <v>1404</v>
      </c>
    </row>
    <row r="14" spans="2:7" ht="37.5" customHeight="1" x14ac:dyDescent="0.25">
      <c r="B14" s="19"/>
      <c r="C14" s="99" t="s">
        <v>117</v>
      </c>
      <c r="D14" s="72" t="s">
        <v>119</v>
      </c>
      <c r="E14" s="213">
        <v>2431933</v>
      </c>
      <c r="F14" s="214">
        <v>4821302</v>
      </c>
      <c r="G14" s="215">
        <f>F14*(1+مفروضات!E12)</f>
        <v>6990887.8999999994</v>
      </c>
    </row>
    <row r="15" spans="2:7" ht="30" customHeight="1" x14ac:dyDescent="0.25">
      <c r="B15" s="21"/>
      <c r="C15" s="105" t="s">
        <v>118</v>
      </c>
      <c r="D15" s="95" t="s">
        <v>120</v>
      </c>
      <c r="E15" s="216">
        <v>10942</v>
      </c>
      <c r="F15" s="217">
        <v>11620</v>
      </c>
      <c r="G15" s="218">
        <f>F15*(1+مفروضات!E12)</f>
        <v>16849</v>
      </c>
    </row>
    <row r="17" spans="2:7" ht="30" customHeight="1" x14ac:dyDescent="0.25">
      <c r="B17" s="272" t="s">
        <v>22</v>
      </c>
      <c r="C17" s="271"/>
      <c r="D17" s="271"/>
      <c r="E17" s="24"/>
      <c r="F17" s="24"/>
      <c r="G17" s="25"/>
    </row>
    <row r="18" spans="2:7" ht="9.9499999999999993" customHeight="1" x14ac:dyDescent="0.25">
      <c r="B18" s="19"/>
      <c r="G18" s="20"/>
    </row>
    <row r="19" spans="2:7" ht="30" customHeight="1" x14ac:dyDescent="0.25">
      <c r="B19" s="19"/>
      <c r="C19" s="98" t="s">
        <v>1</v>
      </c>
      <c r="D19" s="13" t="s">
        <v>2</v>
      </c>
      <c r="E19" s="14">
        <v>1402</v>
      </c>
      <c r="F19" s="14">
        <v>1403</v>
      </c>
      <c r="G19" s="79">
        <v>1404</v>
      </c>
    </row>
    <row r="20" spans="2:7" ht="36" customHeight="1" x14ac:dyDescent="0.25">
      <c r="B20" s="19"/>
      <c r="C20" s="99" t="s">
        <v>117</v>
      </c>
      <c r="D20" s="72" t="s">
        <v>119</v>
      </c>
      <c r="E20" s="209">
        <f>E5/E9</f>
        <v>0.11835841994310474</v>
      </c>
      <c r="F20" s="209">
        <f>F5/F9</f>
        <v>0.11633190505632271</v>
      </c>
      <c r="G20" s="210">
        <v>0.12</v>
      </c>
    </row>
    <row r="21" spans="2:7" ht="30" customHeight="1" x14ac:dyDescent="0.25">
      <c r="B21" s="21"/>
      <c r="C21" s="105" t="s">
        <v>118</v>
      </c>
      <c r="D21" s="95" t="s">
        <v>120</v>
      </c>
      <c r="E21" s="211">
        <f>E6/E9</f>
        <v>103.04183765097487</v>
      </c>
      <c r="F21" s="211">
        <f>F6/F9</f>
        <v>103.57453447085979</v>
      </c>
      <c r="G21" s="212">
        <v>103.57</v>
      </c>
    </row>
    <row r="23" spans="2:7" ht="30" customHeight="1" x14ac:dyDescent="0.25">
      <c r="B23" s="272" t="s">
        <v>61</v>
      </c>
      <c r="C23" s="271"/>
      <c r="D23" s="271"/>
      <c r="E23" s="24"/>
      <c r="F23" s="24"/>
      <c r="G23" s="25"/>
    </row>
    <row r="24" spans="2:7" ht="9.9499999999999993" customHeight="1" x14ac:dyDescent="0.25">
      <c r="B24" s="19"/>
      <c r="G24" s="20"/>
    </row>
    <row r="25" spans="2:7" ht="30" customHeight="1" x14ac:dyDescent="0.25">
      <c r="B25" s="19"/>
      <c r="C25" s="98" t="s">
        <v>1</v>
      </c>
      <c r="D25" s="13" t="s">
        <v>2</v>
      </c>
      <c r="E25" s="14">
        <v>1402</v>
      </c>
      <c r="F25" s="14">
        <v>1403</v>
      </c>
      <c r="G25" s="79">
        <v>1404</v>
      </c>
    </row>
    <row r="26" spans="2:7" ht="39" customHeight="1" x14ac:dyDescent="0.25">
      <c r="B26" s="19"/>
      <c r="C26" s="99" t="s">
        <v>117</v>
      </c>
      <c r="D26" s="72" t="s">
        <v>119</v>
      </c>
      <c r="E26" s="72">
        <v>969023</v>
      </c>
      <c r="F26" s="220">
        <v>1717237</v>
      </c>
      <c r="G26" s="221">
        <f>G14*G5/1000000</f>
        <v>2683452.320415</v>
      </c>
    </row>
    <row r="27" spans="2:7" ht="30" customHeight="1" x14ac:dyDescent="0.25">
      <c r="B27" s="19"/>
      <c r="C27" s="105" t="s">
        <v>118</v>
      </c>
      <c r="D27" s="95" t="s">
        <v>120</v>
      </c>
      <c r="E27" s="222">
        <v>3795710</v>
      </c>
      <c r="F27" s="223">
        <v>3684889</v>
      </c>
      <c r="G27" s="224">
        <f>G15*G6/1000000</f>
        <v>5581981.6623374997</v>
      </c>
    </row>
    <row r="28" spans="2:7" ht="30" customHeight="1" x14ac:dyDescent="0.25">
      <c r="B28" s="21"/>
      <c r="C28" s="225" t="s">
        <v>25</v>
      </c>
      <c r="D28" s="226"/>
      <c r="E28" s="227">
        <f>SUM(E26:E27)</f>
        <v>4764733</v>
      </c>
      <c r="F28" s="227">
        <f>SUM(F26:F27)</f>
        <v>5402126</v>
      </c>
      <c r="G28" s="227">
        <f>SUM(G26:G27)</f>
        <v>8265433.9827525001</v>
      </c>
    </row>
  </sheetData>
  <mergeCells count="4">
    <mergeCell ref="B2:D2"/>
    <mergeCell ref="B11:D11"/>
    <mergeCell ref="B17:D17"/>
    <mergeCell ref="B23:D23"/>
  </mergeCells>
  <pageMargins left="0.7" right="0.7" top="0.75" bottom="0.75" header="0.3" footer="0.3"/>
  <ignoredErrors>
    <ignoredError sqref="E28:F2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G121"/>
  <sheetViews>
    <sheetView showGridLines="0" rightToLeft="1" topLeftCell="A102" zoomScaleNormal="100" workbookViewId="0">
      <selection activeCell="F13" sqref="F13"/>
    </sheetView>
  </sheetViews>
  <sheetFormatPr defaultRowHeight="30" customHeight="1" x14ac:dyDescent="0.25"/>
  <cols>
    <col min="1" max="1" width="5.7109375" style="1" customWidth="1"/>
    <col min="2" max="2" width="2.28515625" style="1" customWidth="1"/>
    <col min="3" max="3" width="28.140625" style="1" customWidth="1"/>
    <col min="4" max="4" width="11" style="1" customWidth="1"/>
    <col min="5" max="6" width="15.7109375" style="1" customWidth="1"/>
    <col min="7" max="7" width="22.7109375" style="1" customWidth="1"/>
    <col min="8" max="8" width="13" style="1" customWidth="1"/>
    <col min="9" max="16384" width="9.140625" style="1"/>
  </cols>
  <sheetData>
    <row r="2" spans="2:7" ht="30" customHeight="1" x14ac:dyDescent="0.25">
      <c r="B2" s="272" t="s">
        <v>20</v>
      </c>
      <c r="C2" s="271"/>
      <c r="D2" s="271"/>
      <c r="E2" s="24"/>
      <c r="F2" s="24"/>
      <c r="G2" s="25"/>
    </row>
    <row r="3" spans="2:7" ht="9.9499999999999993" customHeight="1" x14ac:dyDescent="0.25">
      <c r="B3" s="19"/>
      <c r="G3" s="20"/>
    </row>
    <row r="4" spans="2:7" ht="30" customHeight="1" x14ac:dyDescent="0.25">
      <c r="B4" s="19"/>
      <c r="C4" s="13" t="s">
        <v>1</v>
      </c>
      <c r="D4" s="13" t="s">
        <v>2</v>
      </c>
      <c r="E4" s="14">
        <v>1402</v>
      </c>
      <c r="F4" s="14">
        <v>1403</v>
      </c>
      <c r="G4" s="79">
        <v>1404</v>
      </c>
    </row>
    <row r="5" spans="2:7" ht="30" customHeight="1" x14ac:dyDescent="0.25">
      <c r="B5" s="19"/>
      <c r="C5" s="164" t="s">
        <v>74</v>
      </c>
      <c r="D5" s="72" t="s">
        <v>3</v>
      </c>
      <c r="E5" s="72">
        <v>5130049</v>
      </c>
      <c r="F5" s="73">
        <v>4643311</v>
      </c>
      <c r="G5" s="85">
        <f>G25*G17</f>
        <v>4782831.0165552953</v>
      </c>
    </row>
    <row r="6" spans="2:7" ht="30" customHeight="1" x14ac:dyDescent="0.25">
      <c r="B6" s="19"/>
      <c r="C6" s="165" t="s">
        <v>75</v>
      </c>
      <c r="D6" s="74" t="s">
        <v>3</v>
      </c>
      <c r="E6" s="74">
        <v>19550</v>
      </c>
      <c r="F6" s="75">
        <v>23047</v>
      </c>
      <c r="G6" s="86">
        <f>G26*G17</f>
        <v>23739.50537419309</v>
      </c>
    </row>
    <row r="7" spans="2:7" ht="30" customHeight="1" x14ac:dyDescent="0.25">
      <c r="B7" s="19"/>
      <c r="C7" s="165" t="s">
        <v>76</v>
      </c>
      <c r="D7" s="74" t="s">
        <v>3</v>
      </c>
      <c r="E7" s="74">
        <v>25</v>
      </c>
      <c r="F7" s="75">
        <v>41</v>
      </c>
      <c r="G7" s="86">
        <f>G27*G19</f>
        <v>42.834991442718469</v>
      </c>
    </row>
    <row r="8" spans="2:7" ht="30" customHeight="1" x14ac:dyDescent="0.25">
      <c r="B8" s="19"/>
      <c r="C8" s="166" t="s">
        <v>77</v>
      </c>
      <c r="D8" s="167" t="s">
        <v>3</v>
      </c>
      <c r="E8" s="167">
        <v>3428</v>
      </c>
      <c r="F8" s="168">
        <v>6641</v>
      </c>
      <c r="G8" s="169">
        <f>G28*G17</f>
        <v>6840.5456324040579</v>
      </c>
    </row>
    <row r="9" spans="2:7" ht="30" customHeight="1" x14ac:dyDescent="0.25">
      <c r="B9" s="19"/>
      <c r="C9" s="166" t="s">
        <v>78</v>
      </c>
      <c r="D9" s="167" t="s">
        <v>3</v>
      </c>
      <c r="E9" s="167">
        <v>1246</v>
      </c>
      <c r="F9" s="168">
        <v>1831</v>
      </c>
      <c r="G9" s="169">
        <f>G29*G17</f>
        <v>1886.0170234801731</v>
      </c>
    </row>
    <row r="10" spans="2:7" ht="30" customHeight="1" x14ac:dyDescent="0.25">
      <c r="B10" s="19"/>
      <c r="C10" s="165" t="s">
        <v>79</v>
      </c>
      <c r="D10" s="74" t="s">
        <v>3</v>
      </c>
      <c r="E10" s="74">
        <v>93140</v>
      </c>
      <c r="F10" s="75">
        <v>79520</v>
      </c>
      <c r="G10" s="86">
        <f>G30*G17</f>
        <v>81909.379414059731</v>
      </c>
    </row>
    <row r="11" spans="2:7" ht="30" customHeight="1" x14ac:dyDescent="0.25">
      <c r="B11" s="19"/>
      <c r="C11" s="166" t="s">
        <v>80</v>
      </c>
      <c r="D11" s="167" t="s">
        <v>3</v>
      </c>
      <c r="E11" s="167">
        <v>31320</v>
      </c>
      <c r="F11" s="168">
        <v>51382</v>
      </c>
      <c r="G11" s="169">
        <f>G31*G19</f>
        <v>53681.647080725867</v>
      </c>
    </row>
    <row r="12" spans="2:7" ht="30" customHeight="1" x14ac:dyDescent="0.25">
      <c r="B12" s="19"/>
      <c r="C12" s="165" t="s">
        <v>82</v>
      </c>
      <c r="D12" s="74" t="s">
        <v>3</v>
      </c>
      <c r="E12" s="74">
        <v>158339</v>
      </c>
      <c r="F12" s="75">
        <v>147710</v>
      </c>
      <c r="G12" s="86">
        <f>G32*G19</f>
        <v>154320.89234155967</v>
      </c>
    </row>
    <row r="13" spans="2:7" ht="30" customHeight="1" x14ac:dyDescent="0.25">
      <c r="B13" s="19"/>
      <c r="C13" s="165" t="s">
        <v>102</v>
      </c>
      <c r="D13" s="74" t="s">
        <v>3</v>
      </c>
      <c r="E13" s="74">
        <v>43220</v>
      </c>
      <c r="F13" s="75">
        <v>34248</v>
      </c>
      <c r="G13" s="86">
        <f>AVERAGE(E13:F13)</f>
        <v>38734</v>
      </c>
    </row>
    <row r="14" spans="2:7" ht="30" customHeight="1" x14ac:dyDescent="0.25">
      <c r="B14" s="19"/>
      <c r="C14" s="165" t="s">
        <v>83</v>
      </c>
      <c r="D14" s="74" t="s">
        <v>85</v>
      </c>
      <c r="E14" s="74">
        <v>28562430</v>
      </c>
      <c r="F14" s="75">
        <v>26515136</v>
      </c>
      <c r="G14" s="86">
        <f>G33*G18</f>
        <v>27857081.942525338</v>
      </c>
    </row>
    <row r="15" spans="2:7" ht="30" customHeight="1" x14ac:dyDescent="0.25">
      <c r="B15" s="19"/>
      <c r="C15" s="170" t="s">
        <v>84</v>
      </c>
      <c r="D15" s="151" t="s">
        <v>3</v>
      </c>
      <c r="E15" s="151">
        <v>8</v>
      </c>
      <c r="F15" s="171">
        <v>4</v>
      </c>
      <c r="G15" s="163">
        <f>G34*G19</f>
        <v>4.1790235553871682</v>
      </c>
    </row>
    <row r="16" spans="2:7" ht="30" customHeight="1" x14ac:dyDescent="0.25">
      <c r="B16" s="19"/>
      <c r="C16" s="177" t="s">
        <v>25</v>
      </c>
      <c r="D16" s="178"/>
      <c r="E16" s="178">
        <f>SUBTOTAL(109,'بهای تمام شده'!$E$5:$E$15)</f>
        <v>34042755</v>
      </c>
      <c r="F16" s="179">
        <f>SUBTOTAL(109,'بهای تمام شده'!$F$5:$F$15)</f>
        <v>31502871</v>
      </c>
      <c r="G16" s="180">
        <f>SUBTOTAL(109,'بهای تمام شده'!$G$5:$G$15)</f>
        <v>33001071.959962055</v>
      </c>
    </row>
    <row r="17" spans="2:7" ht="30" customHeight="1" x14ac:dyDescent="0.25">
      <c r="B17" s="19"/>
      <c r="C17" s="181" t="s">
        <v>89</v>
      </c>
      <c r="D17" s="181"/>
      <c r="E17" s="181">
        <f>درآمد!E7</f>
        <v>3066300</v>
      </c>
      <c r="F17" s="181">
        <f>درآمد!F7</f>
        <v>2819400</v>
      </c>
      <c r="G17" s="182">
        <f>درآمد!G7-G13</f>
        <v>2904116</v>
      </c>
    </row>
    <row r="18" spans="2:7" ht="30" customHeight="1" x14ac:dyDescent="0.25">
      <c r="B18" s="19"/>
      <c r="C18" s="181" t="s">
        <v>91</v>
      </c>
      <c r="D18" s="181"/>
      <c r="E18" s="181">
        <f>درآمد!E15</f>
        <v>1380283</v>
      </c>
      <c r="F18" s="181">
        <f>درآمد!F15</f>
        <v>1309203</v>
      </c>
      <c r="G18" s="182">
        <f>درآمد!G15</f>
        <v>1375462.5</v>
      </c>
    </row>
    <row r="19" spans="2:7" ht="30" customHeight="1" x14ac:dyDescent="0.25">
      <c r="B19" s="19"/>
      <c r="C19" s="181" t="s">
        <v>90</v>
      </c>
      <c r="D19" s="181"/>
      <c r="E19" s="181">
        <f>درآمد!E6</f>
        <v>3361165</v>
      </c>
      <c r="F19" s="181">
        <f>درآمد!F6</f>
        <v>3061720</v>
      </c>
      <c r="G19" s="182">
        <f>درآمد!G6</f>
        <v>3198750</v>
      </c>
    </row>
    <row r="20" spans="2:7" ht="30" customHeight="1" x14ac:dyDescent="0.25">
      <c r="B20" s="21"/>
      <c r="C20" s="183" t="s">
        <v>21</v>
      </c>
      <c r="D20" s="183"/>
      <c r="E20" s="183">
        <f>درآمد!$E$63</f>
        <v>3366537</v>
      </c>
      <c r="F20" s="183">
        <f>درآمد!$F$63</f>
        <v>3063880</v>
      </c>
      <c r="G20" s="184">
        <f>درآمد!G63</f>
        <v>3198750</v>
      </c>
    </row>
    <row r="22" spans="2:7" ht="30" customHeight="1" x14ac:dyDescent="0.25">
      <c r="B22" s="272" t="s">
        <v>22</v>
      </c>
      <c r="C22" s="271"/>
      <c r="D22" s="271"/>
      <c r="E22" s="24"/>
      <c r="F22" s="24"/>
      <c r="G22" s="25"/>
    </row>
    <row r="23" spans="2:7" ht="9.9499999999999993" customHeight="1" x14ac:dyDescent="0.25">
      <c r="B23" s="19"/>
      <c r="G23" s="20"/>
    </row>
    <row r="24" spans="2:7" ht="30" customHeight="1" x14ac:dyDescent="0.25">
      <c r="B24" s="19"/>
      <c r="C24" s="13" t="s">
        <v>1</v>
      </c>
      <c r="D24" s="13" t="s">
        <v>2</v>
      </c>
      <c r="E24" s="14">
        <v>1402</v>
      </c>
      <c r="F24" s="14">
        <v>1403</v>
      </c>
      <c r="G24" s="79">
        <v>1404</v>
      </c>
    </row>
    <row r="25" spans="2:7" ht="30" customHeight="1" x14ac:dyDescent="0.25">
      <c r="B25" s="19"/>
      <c r="C25" s="164" t="s">
        <v>74</v>
      </c>
      <c r="D25" s="72" t="s">
        <v>3</v>
      </c>
      <c r="E25" s="172">
        <f>E5/E17</f>
        <v>1.6730421028601246</v>
      </c>
      <c r="F25" s="172">
        <f>F5/F17</f>
        <v>1.6469145917571115</v>
      </c>
      <c r="G25" s="172">
        <v>1.6469145917571115</v>
      </c>
    </row>
    <row r="26" spans="2:7" ht="30" customHeight="1" x14ac:dyDescent="0.25">
      <c r="B26" s="19"/>
      <c r="C26" s="165" t="s">
        <v>75</v>
      </c>
      <c r="D26" s="74" t="s">
        <v>3</v>
      </c>
      <c r="E26" s="173">
        <f>E6/E19</f>
        <v>5.8164356703702437E-3</v>
      </c>
      <c r="F26" s="173">
        <f>F6/F17</f>
        <v>8.1744342767964811E-3</v>
      </c>
      <c r="G26" s="173">
        <v>8.1744342767964811E-3</v>
      </c>
    </row>
    <row r="27" spans="2:7" ht="30" customHeight="1" x14ac:dyDescent="0.25">
      <c r="B27" s="19"/>
      <c r="C27" s="165" t="s">
        <v>76</v>
      </c>
      <c r="D27" s="74" t="s">
        <v>3</v>
      </c>
      <c r="E27" s="173">
        <f>E7/E19</f>
        <v>7.4378972766882908E-6</v>
      </c>
      <c r="F27" s="173">
        <f>F7/F19</f>
        <v>1.3391165749970604E-5</v>
      </c>
      <c r="G27" s="173">
        <v>1.3391165749970604E-5</v>
      </c>
    </row>
    <row r="28" spans="2:7" ht="30" customHeight="1" x14ac:dyDescent="0.25">
      <c r="B28" s="19"/>
      <c r="C28" s="166" t="s">
        <v>77</v>
      </c>
      <c r="D28" s="167" t="s">
        <v>3</v>
      </c>
      <c r="E28" s="174">
        <f>E8/E17</f>
        <v>1.1179597560577895E-3</v>
      </c>
      <c r="F28" s="174">
        <f>F8/F17</f>
        <v>2.3554657019223949E-3</v>
      </c>
      <c r="G28" s="174">
        <v>2.3554657019223949E-3</v>
      </c>
    </row>
    <row r="29" spans="2:7" ht="30" customHeight="1" x14ac:dyDescent="0.25">
      <c r="B29" s="19"/>
      <c r="C29" s="166" t="s">
        <v>78</v>
      </c>
      <c r="D29" s="167" t="s">
        <v>3</v>
      </c>
      <c r="E29" s="174">
        <f>E9/E17</f>
        <v>4.0635293350291881E-4</v>
      </c>
      <c r="F29" s="174">
        <f>F9/F17</f>
        <v>6.494289565155707E-4</v>
      </c>
      <c r="G29" s="174">
        <v>6.494289565155707E-4</v>
      </c>
    </row>
    <row r="30" spans="2:7" ht="30" customHeight="1" x14ac:dyDescent="0.25">
      <c r="B30" s="19"/>
      <c r="C30" s="165" t="s">
        <v>79</v>
      </c>
      <c r="D30" s="74" t="s">
        <v>3</v>
      </c>
      <c r="E30" s="173">
        <f>E10/E19</f>
        <v>2.7710630094029898E-2</v>
      </c>
      <c r="F30" s="173">
        <f>F10/F17</f>
        <v>2.8204582535291196E-2</v>
      </c>
      <c r="G30" s="173">
        <v>2.8204582535291196E-2</v>
      </c>
    </row>
    <row r="31" spans="2:7" ht="30" customHeight="1" x14ac:dyDescent="0.25">
      <c r="B31" s="19"/>
      <c r="C31" s="166" t="s">
        <v>80</v>
      </c>
      <c r="D31" s="167" t="s">
        <v>3</v>
      </c>
      <c r="E31" s="174">
        <f>E11/E17</f>
        <v>1.0214264749046081E-2</v>
      </c>
      <c r="F31" s="174">
        <f>F11/F19</f>
        <v>1.6782070208902187E-2</v>
      </c>
      <c r="G31" s="174">
        <v>1.6782070208902187E-2</v>
      </c>
    </row>
    <row r="32" spans="2:7" ht="30" customHeight="1" x14ac:dyDescent="0.25">
      <c r="B32" s="19"/>
      <c r="C32" s="165" t="s">
        <v>82</v>
      </c>
      <c r="D32" s="74" t="s">
        <v>3</v>
      </c>
      <c r="E32" s="173">
        <f>E12/E19</f>
        <v>4.7108368675741891E-2</v>
      </c>
      <c r="F32" s="173">
        <f>F12/F19</f>
        <v>4.8244124217759955E-2</v>
      </c>
      <c r="G32" s="173">
        <v>4.8244124217759955E-2</v>
      </c>
    </row>
    <row r="33" spans="2:7" ht="30" customHeight="1" x14ac:dyDescent="0.25">
      <c r="B33" s="19"/>
      <c r="C33" s="165" t="s">
        <v>83</v>
      </c>
      <c r="D33" s="74" t="s">
        <v>85</v>
      </c>
      <c r="E33" s="173">
        <f>E14/E18</f>
        <v>20.69316944423716</v>
      </c>
      <c r="F33" s="173">
        <f>F14/F18</f>
        <v>20.252883624617422</v>
      </c>
      <c r="G33" s="173">
        <v>20.252883624617422</v>
      </c>
    </row>
    <row r="34" spans="2:7" ht="30" customHeight="1" x14ac:dyDescent="0.25">
      <c r="B34" s="21"/>
      <c r="C34" s="175" t="s">
        <v>84</v>
      </c>
      <c r="D34" s="157" t="s">
        <v>3</v>
      </c>
      <c r="E34" s="176">
        <f>E15/E19</f>
        <v>2.3801271285402533E-6</v>
      </c>
      <c r="F34" s="176">
        <f>F15/F19</f>
        <v>1.3064551951190834E-6</v>
      </c>
      <c r="G34" s="176">
        <v>1.3064551951190834E-6</v>
      </c>
    </row>
    <row r="36" spans="2:7" ht="30" customHeight="1" x14ac:dyDescent="0.25">
      <c r="B36" s="272" t="s">
        <v>23</v>
      </c>
      <c r="C36" s="271"/>
      <c r="D36" s="271"/>
      <c r="E36" s="24"/>
      <c r="F36" s="24"/>
      <c r="G36" s="25"/>
    </row>
    <row r="37" spans="2:7" ht="9.9499999999999993" customHeight="1" x14ac:dyDescent="0.25">
      <c r="B37" s="19"/>
      <c r="G37" s="20"/>
    </row>
    <row r="38" spans="2:7" ht="30" customHeight="1" x14ac:dyDescent="0.25">
      <c r="B38" s="19"/>
      <c r="C38" s="13" t="s">
        <v>1</v>
      </c>
      <c r="D38" s="13" t="s">
        <v>2</v>
      </c>
      <c r="E38" s="14">
        <v>1402</v>
      </c>
      <c r="F38" s="14">
        <v>1403</v>
      </c>
      <c r="G38" s="79">
        <v>1404</v>
      </c>
    </row>
    <row r="39" spans="2:7" ht="30" customHeight="1" x14ac:dyDescent="0.25">
      <c r="B39" s="19"/>
      <c r="C39" s="170" t="s">
        <v>74</v>
      </c>
      <c r="D39" s="151" t="s">
        <v>3</v>
      </c>
      <c r="E39" s="151">
        <v>584521</v>
      </c>
      <c r="F39" s="171">
        <v>862116</v>
      </c>
      <c r="G39" s="191">
        <f>F39*(1+مفروضات!E11)</f>
        <v>1250068.2</v>
      </c>
    </row>
    <row r="40" spans="2:7" ht="30" customHeight="1" x14ac:dyDescent="0.25">
      <c r="B40" s="19"/>
      <c r="C40" s="170" t="s">
        <v>75</v>
      </c>
      <c r="D40" s="151" t="s">
        <v>3</v>
      </c>
      <c r="E40" s="151">
        <v>4282353</v>
      </c>
      <c r="F40" s="171">
        <v>5640994</v>
      </c>
      <c r="G40" s="191">
        <f>F40*(1+مفروضات!E11)</f>
        <v>8179441.2999999998</v>
      </c>
    </row>
    <row r="41" spans="2:7" ht="30" customHeight="1" x14ac:dyDescent="0.25">
      <c r="B41" s="19"/>
      <c r="C41" s="170" t="s">
        <v>76</v>
      </c>
      <c r="D41" s="151" t="s">
        <v>3</v>
      </c>
      <c r="E41" s="151">
        <v>21480000</v>
      </c>
      <c r="F41" s="171">
        <v>32048780</v>
      </c>
      <c r="G41" s="191">
        <f>F41*(1+مفروضات!E11)</f>
        <v>46470731</v>
      </c>
    </row>
    <row r="42" spans="2:7" ht="30" customHeight="1" x14ac:dyDescent="0.25">
      <c r="B42" s="19"/>
      <c r="C42" s="170" t="s">
        <v>77</v>
      </c>
      <c r="D42" s="151" t="s">
        <v>3</v>
      </c>
      <c r="E42" s="151">
        <v>1125146</v>
      </c>
      <c r="F42" s="171">
        <v>1315163</v>
      </c>
      <c r="G42" s="191">
        <f>F42*(1+مفروضات!E11)</f>
        <v>1906986.3499999999</v>
      </c>
    </row>
    <row r="43" spans="2:7" ht="30" customHeight="1" x14ac:dyDescent="0.25">
      <c r="B43" s="19"/>
      <c r="C43" s="170" t="s">
        <v>78</v>
      </c>
      <c r="D43" s="151" t="s">
        <v>3</v>
      </c>
      <c r="E43" s="151">
        <v>792937</v>
      </c>
      <c r="F43" s="171">
        <v>1217914</v>
      </c>
      <c r="G43" s="191">
        <f>F43*(1+مفروضات!E11)</f>
        <v>1765975.3</v>
      </c>
    </row>
    <row r="44" spans="2:7" ht="30" customHeight="1" x14ac:dyDescent="0.25">
      <c r="B44" s="19"/>
      <c r="C44" s="170" t="s">
        <v>79</v>
      </c>
      <c r="D44" s="151" t="s">
        <v>3</v>
      </c>
      <c r="E44" s="151">
        <v>4513700</v>
      </c>
      <c r="F44" s="171">
        <v>5789613</v>
      </c>
      <c r="G44" s="191">
        <f>F44*(1+مفروضات!E11)</f>
        <v>8394938.8499999996</v>
      </c>
    </row>
    <row r="45" spans="2:7" ht="30" customHeight="1" x14ac:dyDescent="0.25">
      <c r="B45" s="19"/>
      <c r="C45" s="170" t="s">
        <v>80</v>
      </c>
      <c r="D45" s="151" t="s">
        <v>3</v>
      </c>
      <c r="E45" s="151">
        <v>82791</v>
      </c>
      <c r="F45" s="171">
        <v>82772</v>
      </c>
      <c r="G45" s="191">
        <f>F45*(1+مفروضات!E11)</f>
        <v>120019.4</v>
      </c>
    </row>
    <row r="46" spans="2:7" ht="30" customHeight="1" x14ac:dyDescent="0.25">
      <c r="B46" s="19"/>
      <c r="C46" s="170" t="s">
        <v>82</v>
      </c>
      <c r="D46" s="151" t="s">
        <v>3</v>
      </c>
      <c r="E46" s="151">
        <v>1652366</v>
      </c>
      <c r="F46" s="171">
        <v>2038048</v>
      </c>
      <c r="G46" s="191">
        <f>F46*(1+مفروضات!E11)</f>
        <v>2955169.6</v>
      </c>
    </row>
    <row r="47" spans="2:7" ht="30" customHeight="1" x14ac:dyDescent="0.25">
      <c r="B47" s="19"/>
      <c r="C47" s="170" t="s">
        <v>103</v>
      </c>
      <c r="D47" s="151" t="s">
        <v>3</v>
      </c>
      <c r="E47" s="151">
        <v>7355993</v>
      </c>
      <c r="F47" s="171">
        <v>9400753</v>
      </c>
      <c r="G47" s="191">
        <v>11870942</v>
      </c>
    </row>
    <row r="48" spans="2:7" ht="30" customHeight="1" x14ac:dyDescent="0.25">
      <c r="B48" s="19"/>
      <c r="C48" s="187" t="s">
        <v>83</v>
      </c>
      <c r="D48" s="188" t="s">
        <v>85</v>
      </c>
      <c r="E48" s="188">
        <v>49211</v>
      </c>
      <c r="F48" s="189">
        <v>54938</v>
      </c>
      <c r="G48" s="191">
        <f>F48*(1+مفروضات!E11)</f>
        <v>79660.099999999991</v>
      </c>
    </row>
    <row r="49" spans="2:7" ht="30" customHeight="1" x14ac:dyDescent="0.25">
      <c r="B49" s="21"/>
      <c r="C49" s="175" t="s">
        <v>84</v>
      </c>
      <c r="D49" s="157" t="s">
        <v>3</v>
      </c>
      <c r="E49" s="157">
        <v>650000000</v>
      </c>
      <c r="F49" s="190">
        <v>568250000</v>
      </c>
      <c r="G49" s="192">
        <f>F49*(1+مفروضات!E11)</f>
        <v>823962500</v>
      </c>
    </row>
    <row r="51" spans="2:7" ht="30" hidden="1" customHeight="1" x14ac:dyDescent="0.25">
      <c r="B51" s="272" t="s">
        <v>54</v>
      </c>
      <c r="C51" s="271"/>
      <c r="D51" s="271"/>
      <c r="E51" s="24"/>
      <c r="F51" s="24"/>
      <c r="G51" s="25"/>
    </row>
    <row r="52" spans="2:7" ht="9.9499999999999993" hidden="1" customHeight="1" x14ac:dyDescent="0.25">
      <c r="B52" s="19"/>
      <c r="G52" s="20"/>
    </row>
    <row r="53" spans="2:7" ht="30" hidden="1" customHeight="1" x14ac:dyDescent="0.25">
      <c r="B53" s="19"/>
      <c r="C53" s="13" t="s">
        <v>1</v>
      </c>
      <c r="D53" s="13" t="s">
        <v>2</v>
      </c>
      <c r="E53" s="14">
        <v>1402</v>
      </c>
      <c r="F53" s="14">
        <v>1403</v>
      </c>
      <c r="G53" s="20"/>
    </row>
    <row r="54" spans="2:7" ht="30" hidden="1" customHeight="1" x14ac:dyDescent="0.25">
      <c r="B54" s="19"/>
      <c r="C54" s="26"/>
      <c r="D54" s="27"/>
      <c r="E54" s="33"/>
      <c r="F54" s="34"/>
      <c r="G54" s="20"/>
    </row>
    <row r="55" spans="2:7" ht="30" hidden="1" customHeight="1" x14ac:dyDescent="0.25">
      <c r="B55" s="19"/>
      <c r="C55" s="29"/>
      <c r="D55" s="30"/>
      <c r="E55" s="35"/>
      <c r="F55" s="36"/>
      <c r="G55" s="20"/>
    </row>
    <row r="56" spans="2:7" ht="30" hidden="1" customHeight="1" x14ac:dyDescent="0.25">
      <c r="B56" s="19"/>
      <c r="C56" s="37"/>
      <c r="D56" s="38"/>
      <c r="E56" s="39"/>
      <c r="F56" s="40"/>
      <c r="G56" s="20"/>
    </row>
    <row r="57" spans="2:7" ht="5.0999999999999996" hidden="1" customHeight="1" x14ac:dyDescent="0.25">
      <c r="B57" s="19"/>
      <c r="G57" s="20"/>
    </row>
    <row r="58" spans="2:7" ht="30" hidden="1" customHeight="1" x14ac:dyDescent="0.25">
      <c r="B58" s="19"/>
      <c r="C58" s="2"/>
      <c r="D58" s="3"/>
      <c r="E58" s="3"/>
      <c r="F58" s="71"/>
      <c r="G58" s="20"/>
    </row>
    <row r="59" spans="2:7" ht="30" hidden="1" customHeight="1" x14ac:dyDescent="0.25">
      <c r="B59" s="21"/>
      <c r="C59" s="22"/>
      <c r="D59" s="22"/>
      <c r="E59" s="22"/>
      <c r="F59" s="22"/>
      <c r="G59" s="23"/>
    </row>
    <row r="61" spans="2:7" ht="30" customHeight="1" x14ac:dyDescent="0.25">
      <c r="B61" s="272" t="s">
        <v>24</v>
      </c>
      <c r="C61" s="271"/>
      <c r="D61" s="271"/>
      <c r="E61" s="24"/>
      <c r="F61" s="24"/>
      <c r="G61" s="25"/>
    </row>
    <row r="62" spans="2:7" ht="5.25" customHeight="1" x14ac:dyDescent="0.25">
      <c r="B62" s="19"/>
      <c r="G62" s="20"/>
    </row>
    <row r="63" spans="2:7" ht="30" customHeight="1" x14ac:dyDescent="0.25">
      <c r="B63" s="19"/>
      <c r="C63" s="13" t="s">
        <v>1</v>
      </c>
      <c r="D63" s="13" t="s">
        <v>2</v>
      </c>
      <c r="E63" s="14">
        <v>1402</v>
      </c>
      <c r="F63" s="14">
        <v>1403</v>
      </c>
      <c r="G63" s="14">
        <v>1404</v>
      </c>
    </row>
    <row r="64" spans="2:7" ht="30" customHeight="1" x14ac:dyDescent="0.25">
      <c r="B64" s="19"/>
      <c r="C64" s="170" t="s">
        <v>74</v>
      </c>
      <c r="D64" s="151"/>
      <c r="E64" s="151">
        <v>2998621</v>
      </c>
      <c r="F64" s="171">
        <v>4003072</v>
      </c>
      <c r="G64" s="171">
        <f t="shared" ref="G64:G74" si="0">G5*G39/1000000</f>
        <v>5978864.9597694483</v>
      </c>
    </row>
    <row r="65" spans="2:7" ht="30" customHeight="1" x14ac:dyDescent="0.25">
      <c r="B65" s="19"/>
      <c r="C65" s="170" t="s">
        <v>75</v>
      </c>
      <c r="D65" s="151"/>
      <c r="E65" s="151">
        <v>83720</v>
      </c>
      <c r="F65" s="171">
        <v>130008</v>
      </c>
      <c r="G65" s="171">
        <f t="shared" si="0"/>
        <v>194175.89069924693</v>
      </c>
    </row>
    <row r="66" spans="2:7" ht="30" customHeight="1" x14ac:dyDescent="0.25">
      <c r="B66" s="19"/>
      <c r="C66" s="170" t="s">
        <v>76</v>
      </c>
      <c r="D66" s="151"/>
      <c r="E66" s="151">
        <v>537</v>
      </c>
      <c r="F66" s="171">
        <v>1314</v>
      </c>
      <c r="G66" s="171">
        <f t="shared" si="0"/>
        <v>1990.5733647218719</v>
      </c>
    </row>
    <row r="67" spans="2:7" ht="30" customHeight="1" x14ac:dyDescent="0.25">
      <c r="B67" s="19"/>
      <c r="C67" s="170" t="s">
        <v>77</v>
      </c>
      <c r="D67" s="151"/>
      <c r="E67" s="151">
        <v>3857</v>
      </c>
      <c r="F67" s="171">
        <v>8734</v>
      </c>
      <c r="G67" s="171">
        <f t="shared" si="0"/>
        <v>13044.827147546655</v>
      </c>
    </row>
    <row r="68" spans="2:7" ht="30" customHeight="1" x14ac:dyDescent="0.25">
      <c r="B68" s="19"/>
      <c r="C68" s="170" t="s">
        <v>78</v>
      </c>
      <c r="D68" s="151"/>
      <c r="E68" s="151">
        <v>988</v>
      </c>
      <c r="F68" s="171">
        <v>2230</v>
      </c>
      <c r="G68" s="171">
        <f t="shared" si="0"/>
        <v>3330.6594788455059</v>
      </c>
    </row>
    <row r="69" spans="2:7" ht="30" customHeight="1" x14ac:dyDescent="0.25">
      <c r="B69" s="19"/>
      <c r="C69" s="170" t="s">
        <v>79</v>
      </c>
      <c r="D69" s="151"/>
      <c r="E69" s="151">
        <v>420406</v>
      </c>
      <c r="F69" s="171">
        <v>460390</v>
      </c>
      <c r="G69" s="171">
        <f t="shared" si="0"/>
        <v>687624.2314224802</v>
      </c>
    </row>
    <row r="70" spans="2:7" ht="30" customHeight="1" x14ac:dyDescent="0.25">
      <c r="B70" s="19"/>
      <c r="C70" s="170" t="s">
        <v>80</v>
      </c>
      <c r="D70" s="151"/>
      <c r="E70" s="151">
        <v>2593</v>
      </c>
      <c r="F70" s="171">
        <v>4253</v>
      </c>
      <c r="G70" s="171">
        <f t="shared" si="0"/>
        <v>6442.8390736404699</v>
      </c>
    </row>
    <row r="71" spans="2:7" ht="30" customHeight="1" x14ac:dyDescent="0.25">
      <c r="B71" s="19"/>
      <c r="C71" s="187" t="s">
        <v>82</v>
      </c>
      <c r="D71" s="188"/>
      <c r="E71" s="188">
        <v>261634</v>
      </c>
      <c r="F71" s="189">
        <v>301040</v>
      </c>
      <c r="G71" s="171">
        <f t="shared" si="0"/>
        <v>456044.40969264996</v>
      </c>
    </row>
    <row r="72" spans="2:7" ht="30" customHeight="1" x14ac:dyDescent="0.25">
      <c r="B72" s="19"/>
      <c r="C72" s="187" t="s">
        <v>104</v>
      </c>
      <c r="D72" s="188"/>
      <c r="E72" s="188">
        <v>317926</v>
      </c>
      <c r="F72" s="189">
        <v>321957</v>
      </c>
      <c r="G72" s="171">
        <f t="shared" si="0"/>
        <v>459809.06742799998</v>
      </c>
    </row>
    <row r="73" spans="2:7" ht="30" customHeight="1" x14ac:dyDescent="0.25">
      <c r="B73" s="19"/>
      <c r="C73" s="187" t="s">
        <v>83</v>
      </c>
      <c r="D73" s="188"/>
      <c r="E73" s="188">
        <v>1405576</v>
      </c>
      <c r="F73" s="189">
        <v>1456681</v>
      </c>
      <c r="G73" s="171">
        <f t="shared" si="0"/>
        <v>2219097.9332497627</v>
      </c>
    </row>
    <row r="74" spans="2:7" ht="30" customHeight="1" x14ac:dyDescent="0.25">
      <c r="B74" s="19"/>
      <c r="C74" s="187" t="s">
        <v>84</v>
      </c>
      <c r="D74" s="188"/>
      <c r="E74" s="188">
        <v>5200</v>
      </c>
      <c r="F74" s="189">
        <v>2273</v>
      </c>
      <c r="G74" s="171">
        <f t="shared" si="0"/>
        <v>3443.3586962556997</v>
      </c>
    </row>
    <row r="75" spans="2:7" ht="30" customHeight="1" x14ac:dyDescent="0.25">
      <c r="B75" s="19"/>
      <c r="C75" s="193" t="s">
        <v>25</v>
      </c>
      <c r="D75" s="194"/>
      <c r="E75" s="194">
        <f>SUBTOTAL(109,'بهای تمام شده'!$E$64:$E$74)</f>
        <v>5501058</v>
      </c>
      <c r="F75" s="195">
        <f>SUBTOTAL(109,'بهای تمام شده'!$F$64:$F$74)</f>
        <v>6691952</v>
      </c>
      <c r="G75" s="195">
        <f>SUBTOTAL(109,'بهای تمام شده'!$G$64:$G$74)</f>
        <v>10023868.750022598</v>
      </c>
    </row>
    <row r="76" spans="2:7" ht="8.25" customHeight="1" x14ac:dyDescent="0.25">
      <c r="B76" s="21"/>
      <c r="C76" s="22"/>
      <c r="D76" s="22"/>
      <c r="E76" s="22"/>
      <c r="F76" s="22"/>
      <c r="G76" s="23"/>
    </row>
    <row r="78" spans="2:7" ht="30" customHeight="1" x14ac:dyDescent="0.25">
      <c r="B78" s="272" t="s">
        <v>26</v>
      </c>
      <c r="C78" s="271"/>
      <c r="D78" s="271"/>
      <c r="E78" s="24"/>
      <c r="F78" s="24"/>
      <c r="G78" s="25"/>
    </row>
    <row r="79" spans="2:7" ht="9.9499999999999993" customHeight="1" x14ac:dyDescent="0.25">
      <c r="B79" s="19"/>
      <c r="G79" s="20"/>
    </row>
    <row r="80" spans="2:7" ht="30" customHeight="1" x14ac:dyDescent="0.25">
      <c r="B80" s="19"/>
      <c r="C80" s="13" t="s">
        <v>1</v>
      </c>
      <c r="D80" s="13" t="s">
        <v>2</v>
      </c>
      <c r="E80" s="14">
        <v>1402</v>
      </c>
      <c r="F80" s="14">
        <v>1403</v>
      </c>
      <c r="G80" s="79">
        <v>1404</v>
      </c>
    </row>
    <row r="81" spans="2:7" ht="30" customHeight="1" x14ac:dyDescent="0.25">
      <c r="B81" s="19"/>
      <c r="C81" s="164" t="s">
        <v>93</v>
      </c>
      <c r="D81" s="72"/>
      <c r="E81" s="72">
        <v>5791756</v>
      </c>
      <c r="F81" s="73">
        <v>7708918</v>
      </c>
      <c r="G81" s="85">
        <f>F81*(1+مفروضات!E11)</f>
        <v>11177931.1</v>
      </c>
    </row>
    <row r="82" spans="2:7" ht="30" customHeight="1" x14ac:dyDescent="0.25">
      <c r="B82" s="19"/>
      <c r="C82" s="165" t="s">
        <v>94</v>
      </c>
      <c r="D82" s="74"/>
      <c r="E82" s="74">
        <v>579691</v>
      </c>
      <c r="F82" s="75">
        <v>802202</v>
      </c>
      <c r="G82" s="86">
        <f>F82*(1+مفروضات!E11)</f>
        <v>1163192.8999999999</v>
      </c>
    </row>
    <row r="83" spans="2:7" ht="30" customHeight="1" x14ac:dyDescent="0.25">
      <c r="B83" s="19"/>
      <c r="C83" s="164" t="s">
        <v>95</v>
      </c>
      <c r="D83" s="72"/>
      <c r="E83" s="72">
        <v>4914385</v>
      </c>
      <c r="F83" s="73">
        <v>5402126</v>
      </c>
      <c r="G83" s="85">
        <f>'هزینه انرژی'!G28</f>
        <v>8265433.9827525001</v>
      </c>
    </row>
    <row r="84" spans="2:7" ht="30" customHeight="1" x14ac:dyDescent="0.25">
      <c r="B84" s="19"/>
      <c r="C84" s="165" t="s">
        <v>96</v>
      </c>
      <c r="D84" s="74"/>
      <c r="E84" s="74">
        <v>2430434</v>
      </c>
      <c r="F84" s="75">
        <v>2511263</v>
      </c>
      <c r="G84" s="86">
        <f>F84*(1+مفروضات!E11)</f>
        <v>3641331.35</v>
      </c>
    </row>
    <row r="85" spans="2:7" ht="30" customHeight="1" x14ac:dyDescent="0.25">
      <c r="B85" s="19"/>
      <c r="C85" s="166" t="s">
        <v>99</v>
      </c>
      <c r="D85" s="167"/>
      <c r="E85" s="167">
        <v>498886</v>
      </c>
      <c r="F85" s="168">
        <v>942236</v>
      </c>
      <c r="G85" s="169">
        <f>F85*(1+مفروضات!E11)</f>
        <v>1366242.2</v>
      </c>
    </row>
    <row r="86" spans="2:7" ht="30" customHeight="1" x14ac:dyDescent="0.25">
      <c r="B86" s="19"/>
      <c r="C86" s="170" t="s">
        <v>100</v>
      </c>
      <c r="D86" s="151"/>
      <c r="E86" s="151">
        <v>1290359</v>
      </c>
      <c r="F86" s="171">
        <v>1900000</v>
      </c>
      <c r="G86" s="163">
        <f>F86*(1+مفروضات!E11)</f>
        <v>2755000</v>
      </c>
    </row>
    <row r="87" spans="2:7" ht="30" customHeight="1" x14ac:dyDescent="0.25">
      <c r="B87" s="19"/>
      <c r="C87" s="193" t="s">
        <v>25</v>
      </c>
      <c r="D87" s="194"/>
      <c r="E87" s="194">
        <f>SUBTOTAL(109,'بهای تمام شده'!$E$81:$E$86)</f>
        <v>15505511</v>
      </c>
      <c r="F87" s="195">
        <f>SUBTOTAL(109,'بهای تمام شده'!$F$81:$F$86)</f>
        <v>19266745</v>
      </c>
      <c r="G87" s="196">
        <f>SUBTOTAL(109,'بهای تمام شده'!$G$81:$G$86)</f>
        <v>28369131.532752503</v>
      </c>
    </row>
    <row r="88" spans="2:7" ht="7.5" customHeight="1" x14ac:dyDescent="0.25">
      <c r="B88" s="21"/>
      <c r="C88" s="22"/>
      <c r="D88" s="22"/>
      <c r="E88" s="22"/>
      <c r="F88" s="22"/>
      <c r="G88" s="23"/>
    </row>
    <row r="90" spans="2:7" ht="30" customHeight="1" x14ac:dyDescent="0.25">
      <c r="B90" s="272" t="s">
        <v>27</v>
      </c>
      <c r="C90" s="271"/>
      <c r="D90" s="271"/>
      <c r="E90" s="24"/>
      <c r="F90" s="24"/>
      <c r="G90" s="25"/>
    </row>
    <row r="91" spans="2:7" ht="9.9499999999999993" customHeight="1" x14ac:dyDescent="0.25">
      <c r="B91" s="19"/>
      <c r="G91" s="20"/>
    </row>
    <row r="92" spans="2:7" ht="30" customHeight="1" x14ac:dyDescent="0.25">
      <c r="B92" s="19"/>
      <c r="C92" s="13" t="s">
        <v>1</v>
      </c>
      <c r="D92" s="13" t="s">
        <v>2</v>
      </c>
      <c r="E92" s="14">
        <v>1402</v>
      </c>
      <c r="F92" s="14">
        <v>1403</v>
      </c>
      <c r="G92" s="79">
        <v>1404</v>
      </c>
    </row>
    <row r="93" spans="2:7" ht="30" customHeight="1" x14ac:dyDescent="0.25">
      <c r="B93" s="19"/>
      <c r="C93" s="164" t="s">
        <v>93</v>
      </c>
      <c r="D93" s="72"/>
      <c r="E93" s="72">
        <v>421677</v>
      </c>
      <c r="F93" s="73">
        <v>938748</v>
      </c>
      <c r="G93" s="85">
        <f>F93*(1+مفروضات!E11)</f>
        <v>1361184.5999999999</v>
      </c>
    </row>
    <row r="94" spans="2:7" ht="30" customHeight="1" x14ac:dyDescent="0.25">
      <c r="B94" s="19"/>
      <c r="C94" s="165" t="s">
        <v>94</v>
      </c>
      <c r="D94" s="74"/>
      <c r="E94" s="74">
        <v>16921</v>
      </c>
      <c r="F94" s="75">
        <v>23442</v>
      </c>
      <c r="G94" s="86">
        <f>F94*(1+مفروضات!E11)</f>
        <v>33990.9</v>
      </c>
    </row>
    <row r="95" spans="2:7" ht="30" customHeight="1" x14ac:dyDescent="0.25">
      <c r="B95" s="19"/>
      <c r="C95" s="164" t="s">
        <v>95</v>
      </c>
      <c r="D95" s="72"/>
      <c r="E95" s="72">
        <v>14692</v>
      </c>
      <c r="F95" s="73">
        <v>0</v>
      </c>
      <c r="G95" s="85">
        <v>0</v>
      </c>
    </row>
    <row r="96" spans="2:7" ht="30" customHeight="1" x14ac:dyDescent="0.25">
      <c r="B96" s="19"/>
      <c r="C96" s="165" t="s">
        <v>96</v>
      </c>
      <c r="D96" s="74"/>
      <c r="E96" s="74">
        <v>75000</v>
      </c>
      <c r="F96" s="75">
        <v>85000</v>
      </c>
      <c r="G96" s="86">
        <f>F96*(1+مفروضات!E11)</f>
        <v>123250</v>
      </c>
    </row>
    <row r="97" spans="2:7" ht="30" customHeight="1" x14ac:dyDescent="0.25">
      <c r="B97" s="19"/>
      <c r="C97" s="166" t="s">
        <v>97</v>
      </c>
      <c r="D97" s="167"/>
      <c r="E97" s="167">
        <v>34380</v>
      </c>
      <c r="F97" s="168">
        <v>33203</v>
      </c>
      <c r="G97" s="169">
        <f>F97*(1+مفروضات!E11)</f>
        <v>48144.35</v>
      </c>
    </row>
    <row r="98" spans="2:7" ht="30" customHeight="1" x14ac:dyDescent="0.25">
      <c r="B98" s="19"/>
      <c r="C98" s="170" t="s">
        <v>98</v>
      </c>
      <c r="D98" s="151"/>
      <c r="E98" s="151">
        <v>151220</v>
      </c>
      <c r="F98" s="171">
        <v>194951</v>
      </c>
      <c r="G98" s="163">
        <f>F98*(1+مفروضات!E11)</f>
        <v>282678.95</v>
      </c>
    </row>
    <row r="99" spans="2:7" ht="30" customHeight="1" x14ac:dyDescent="0.25">
      <c r="B99" s="19"/>
      <c r="C99" s="166" t="s">
        <v>101</v>
      </c>
      <c r="D99" s="167"/>
      <c r="E99" s="167">
        <v>45692</v>
      </c>
      <c r="F99" s="168">
        <v>44038</v>
      </c>
      <c r="G99" s="169">
        <f>F99*(1+مفروضات!E11)</f>
        <v>63855.1</v>
      </c>
    </row>
    <row r="100" spans="2:7" ht="30" customHeight="1" x14ac:dyDescent="0.25">
      <c r="B100" s="19"/>
      <c r="C100" s="170" t="s">
        <v>100</v>
      </c>
      <c r="D100" s="151"/>
      <c r="E100" s="151">
        <v>84360</v>
      </c>
      <c r="F100" s="171">
        <v>146590</v>
      </c>
      <c r="G100" s="163">
        <f>F100*(1+مفروضات!E11)</f>
        <v>212555.5</v>
      </c>
    </row>
    <row r="101" spans="2:7" ht="30" customHeight="1" x14ac:dyDescent="0.25">
      <c r="B101" s="19"/>
      <c r="C101" s="193" t="s">
        <v>25</v>
      </c>
      <c r="D101" s="194"/>
      <c r="E101" s="194">
        <f>SUBTOTAL(109,'بهای تمام شده'!$E$93:$E$100)</f>
        <v>843942</v>
      </c>
      <c r="F101" s="195">
        <f>SUBTOTAL(109,'بهای تمام شده'!$F$93:$F$100)</f>
        <v>1465972</v>
      </c>
      <c r="G101" s="196">
        <f>SUBTOTAL(109,'بهای تمام شده'!$G$93:$G$100)</f>
        <v>2125659.4</v>
      </c>
    </row>
    <row r="102" spans="2:7" ht="6.75" customHeight="1" x14ac:dyDescent="0.25">
      <c r="B102" s="21"/>
      <c r="C102" s="22"/>
      <c r="D102" s="22"/>
      <c r="E102" s="22"/>
      <c r="F102" s="22"/>
      <c r="G102" s="23"/>
    </row>
    <row r="104" spans="2:7" ht="30" customHeight="1" x14ac:dyDescent="0.25">
      <c r="B104" s="272" t="s">
        <v>28</v>
      </c>
      <c r="C104" s="271"/>
      <c r="D104" s="271"/>
      <c r="E104" s="24"/>
      <c r="F104" s="24"/>
      <c r="G104" s="204"/>
    </row>
    <row r="105" spans="2:7" ht="9.9499999999999993" customHeight="1" x14ac:dyDescent="0.25">
      <c r="B105" s="19"/>
      <c r="G105" s="205"/>
    </row>
    <row r="106" spans="2:7" ht="30" customHeight="1" x14ac:dyDescent="0.25">
      <c r="B106" s="19"/>
      <c r="C106" s="13" t="s">
        <v>1</v>
      </c>
      <c r="D106" s="13" t="s">
        <v>2</v>
      </c>
      <c r="E106" s="14">
        <v>1402</v>
      </c>
      <c r="F106" s="14">
        <v>1403</v>
      </c>
      <c r="G106" s="206">
        <v>1404</v>
      </c>
    </row>
    <row r="107" spans="2:7" ht="30" customHeight="1" x14ac:dyDescent="0.25">
      <c r="B107" s="19"/>
      <c r="C107" s="170" t="s">
        <v>105</v>
      </c>
      <c r="D107" s="151"/>
      <c r="E107" s="151">
        <f>E75</f>
        <v>5501058</v>
      </c>
      <c r="F107" s="151">
        <f t="shared" ref="F107:G107" si="1">F75</f>
        <v>6691952</v>
      </c>
      <c r="G107" s="228">
        <f t="shared" si="1"/>
        <v>10023868.750022598</v>
      </c>
    </row>
    <row r="108" spans="2:7" ht="30" customHeight="1" x14ac:dyDescent="0.25">
      <c r="B108" s="19"/>
      <c r="C108" s="187" t="s">
        <v>115</v>
      </c>
      <c r="D108" s="188"/>
      <c r="E108" s="188">
        <v>859682</v>
      </c>
      <c r="F108" s="188">
        <v>720171</v>
      </c>
      <c r="G108" s="229">
        <f>F108*(1+مفروضات!E11)</f>
        <v>1044247.95</v>
      </c>
    </row>
    <row r="109" spans="2:7" ht="30" customHeight="1" x14ac:dyDescent="0.25">
      <c r="B109" s="19"/>
      <c r="C109" s="170" t="s">
        <v>106</v>
      </c>
      <c r="D109" s="151"/>
      <c r="E109" s="151">
        <f>E87</f>
        <v>15505511</v>
      </c>
      <c r="F109" s="151">
        <f>F87</f>
        <v>19266745</v>
      </c>
      <c r="G109" s="228">
        <f t="shared" ref="G109" si="2">G87</f>
        <v>28369131.532752503</v>
      </c>
    </row>
    <row r="110" spans="2:7" ht="30" customHeight="1" x14ac:dyDescent="0.25">
      <c r="B110" s="19"/>
      <c r="C110" s="170" t="s">
        <v>25</v>
      </c>
      <c r="D110" s="151"/>
      <c r="E110" s="151">
        <f>SUM(E107:E109)</f>
        <v>21866251</v>
      </c>
      <c r="F110" s="151">
        <f t="shared" ref="F110:G110" si="3">SUM(F107:F109)</f>
        <v>26678868</v>
      </c>
      <c r="G110" s="228">
        <f t="shared" si="3"/>
        <v>39437248.2327751</v>
      </c>
    </row>
    <row r="111" spans="2:7" ht="30" customHeight="1" x14ac:dyDescent="0.25">
      <c r="B111" s="19"/>
      <c r="C111" s="170" t="s">
        <v>107</v>
      </c>
      <c r="D111" s="151"/>
      <c r="E111" s="230">
        <v>-39062</v>
      </c>
      <c r="F111" s="230">
        <v>-107000</v>
      </c>
      <c r="G111" s="231">
        <v>-62739</v>
      </c>
    </row>
    <row r="112" spans="2:7" ht="30" customHeight="1" x14ac:dyDescent="0.25">
      <c r="B112" s="19"/>
      <c r="C112" s="170" t="s">
        <v>108</v>
      </c>
      <c r="D112" s="151"/>
      <c r="E112" s="171">
        <f t="shared" ref="E112" si="4">SUM(E110:E111)</f>
        <v>21827189</v>
      </c>
      <c r="F112" s="151">
        <f>SUM(F110:F111)</f>
        <v>26571868</v>
      </c>
      <c r="G112" s="228">
        <f>SUM(G110:G111)</f>
        <v>39374509.2327751</v>
      </c>
    </row>
    <row r="113" spans="2:7" ht="36" customHeight="1" x14ac:dyDescent="0.25">
      <c r="B113" s="19"/>
      <c r="C113" s="170" t="s">
        <v>116</v>
      </c>
      <c r="D113" s="151"/>
      <c r="E113" s="230">
        <v>-521660</v>
      </c>
      <c r="F113" s="230">
        <v>-169777</v>
      </c>
      <c r="G113" s="231">
        <v>-738873</v>
      </c>
    </row>
    <row r="114" spans="2:7" ht="30" customHeight="1" x14ac:dyDescent="0.25">
      <c r="B114" s="19"/>
      <c r="C114" s="170" t="s">
        <v>109</v>
      </c>
      <c r="D114" s="151"/>
      <c r="E114" s="151">
        <v>0</v>
      </c>
      <c r="F114" s="151">
        <v>0</v>
      </c>
      <c r="G114" s="228">
        <v>0</v>
      </c>
    </row>
    <row r="115" spans="2:7" ht="35.25" customHeight="1" x14ac:dyDescent="0.25">
      <c r="B115" s="19"/>
      <c r="C115" s="170" t="s">
        <v>110</v>
      </c>
      <c r="D115" s="151"/>
      <c r="E115" s="171">
        <f t="shared" ref="E115" si="5">SUM(E112:E114)</f>
        <v>21305529</v>
      </c>
      <c r="F115" s="151">
        <f>SUM(F112:F114)</f>
        <v>26402091</v>
      </c>
      <c r="G115" s="228">
        <f>SUM(G112:G114)</f>
        <v>38635636.2327751</v>
      </c>
    </row>
    <row r="116" spans="2:7" ht="34.5" customHeight="1" x14ac:dyDescent="0.25">
      <c r="B116" s="19"/>
      <c r="C116" s="170" t="s">
        <v>111</v>
      </c>
      <c r="D116" s="151"/>
      <c r="E116" s="151">
        <v>207108</v>
      </c>
      <c r="F116" s="151">
        <v>250916</v>
      </c>
      <c r="G116" s="228">
        <v>325319</v>
      </c>
    </row>
    <row r="117" spans="2:7" ht="37.5" customHeight="1" x14ac:dyDescent="0.25">
      <c r="B117" s="19"/>
      <c r="C117" s="170" t="s">
        <v>112</v>
      </c>
      <c r="D117" s="230"/>
      <c r="E117" s="230">
        <v>-250916</v>
      </c>
      <c r="F117" s="230">
        <v>-325319</v>
      </c>
      <c r="G117" s="231">
        <v>-325319</v>
      </c>
    </row>
    <row r="118" spans="2:7" ht="36" customHeight="1" x14ac:dyDescent="0.25">
      <c r="B118" s="19"/>
      <c r="C118" s="170" t="s">
        <v>28</v>
      </c>
      <c r="D118" s="151"/>
      <c r="E118" s="171">
        <f t="shared" ref="E118" si="6">SUM(E115:E117)</f>
        <v>21261721</v>
      </c>
      <c r="F118" s="151">
        <f>SUM(F115:F117)</f>
        <v>26327688</v>
      </c>
      <c r="G118" s="228">
        <f>SUM(G115:G117)</f>
        <v>38635636.2327751</v>
      </c>
    </row>
    <row r="119" spans="2:7" ht="36" customHeight="1" x14ac:dyDescent="0.25">
      <c r="B119" s="19"/>
      <c r="C119" s="170" t="s">
        <v>113</v>
      </c>
      <c r="D119" s="151"/>
      <c r="E119" s="151">
        <v>0</v>
      </c>
      <c r="F119" s="151">
        <v>0</v>
      </c>
      <c r="G119" s="228">
        <v>0</v>
      </c>
    </row>
    <row r="120" spans="2:7" ht="34.5" customHeight="1" x14ac:dyDescent="0.25">
      <c r="B120" s="19"/>
      <c r="C120" s="201" t="s">
        <v>114</v>
      </c>
      <c r="D120" s="202"/>
      <c r="E120" s="203">
        <f>SUM(E118:E119)</f>
        <v>21261721</v>
      </c>
      <c r="F120" s="202">
        <f t="shared" ref="F120" si="7">SUM(F118:F119)</f>
        <v>26327688</v>
      </c>
      <c r="G120" s="207">
        <f>SUM(G118:G119)</f>
        <v>38635636.2327751</v>
      </c>
    </row>
    <row r="121" spans="2:7" ht="6.75" customHeight="1" x14ac:dyDescent="0.25">
      <c r="B121" s="21"/>
      <c r="C121" s="22"/>
      <c r="D121" s="22"/>
      <c r="E121" s="22"/>
      <c r="F121" s="22"/>
      <c r="G121" s="208"/>
    </row>
  </sheetData>
  <mergeCells count="8">
    <mergeCell ref="B78:D78"/>
    <mergeCell ref="B90:D90"/>
    <mergeCell ref="B104:D104"/>
    <mergeCell ref="B2:D2"/>
    <mergeCell ref="B22:D22"/>
    <mergeCell ref="B36:D36"/>
    <mergeCell ref="B51:D51"/>
    <mergeCell ref="B61:D61"/>
  </mergeCells>
  <pageMargins left="0.7" right="0.7" top="0.75" bottom="0.75" header="0.3" footer="0.3"/>
  <ignoredErrors>
    <ignoredError sqref="E29 E26:F26 G83 G6 G10:G11 F30:F3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H23"/>
  <sheetViews>
    <sheetView showGridLines="0" rightToLeft="1" topLeftCell="B1" zoomScaleNormal="100" workbookViewId="0">
      <selection activeCell="E16" sqref="E16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5" width="20.7109375" style="1" customWidth="1"/>
    <col min="6" max="16384" width="9.140625" style="1"/>
  </cols>
  <sheetData>
    <row r="2" spans="2:8" ht="42" customHeight="1" x14ac:dyDescent="0.25">
      <c r="B2" s="12" t="s">
        <v>1</v>
      </c>
      <c r="C2" s="12" t="s">
        <v>57</v>
      </c>
      <c r="D2" s="12" t="s">
        <v>58</v>
      </c>
      <c r="E2" s="12" t="s">
        <v>128</v>
      </c>
    </row>
    <row r="3" spans="2:8" ht="35.1" customHeight="1" x14ac:dyDescent="0.25">
      <c r="B3" s="51" t="s">
        <v>29</v>
      </c>
      <c r="C3" s="52">
        <f>درآمد!E152</f>
        <v>33015388</v>
      </c>
      <c r="D3" s="52">
        <f>درآمد!F152</f>
        <v>42205955</v>
      </c>
      <c r="E3" s="52">
        <f>درآمد!G152</f>
        <v>64621147.499999993</v>
      </c>
    </row>
    <row r="4" spans="2:8" ht="35.1" customHeight="1" x14ac:dyDescent="0.25">
      <c r="B4" s="54" t="s">
        <v>30</v>
      </c>
      <c r="C4" s="55">
        <f>-'بهای تمام شده'!E120</f>
        <v>-21261721</v>
      </c>
      <c r="D4" s="55">
        <f>-'بهای تمام شده'!F120</f>
        <v>-26327688</v>
      </c>
      <c r="E4" s="55">
        <f>-'بهای تمام شده'!G120</f>
        <v>-38635636.2327751</v>
      </c>
    </row>
    <row r="5" spans="2:8" ht="35.1" customHeight="1" x14ac:dyDescent="0.25">
      <c r="B5" s="57" t="s">
        <v>31</v>
      </c>
      <c r="C5" s="58">
        <f>SUBTOTAL(109,'سود و زیان'!$C$3:$C$4)</f>
        <v>11753667</v>
      </c>
      <c r="D5" s="58">
        <f>SUBTOTAL(109,'سود و زیان'!$D$3:$D$4)</f>
        <v>15878267</v>
      </c>
      <c r="E5" s="59">
        <f>SUBTOTAL(109,'سود و زیان'!$E$3:$E$4)</f>
        <v>25985511.267224893</v>
      </c>
    </row>
    <row r="6" spans="2:8" ht="35.1" customHeight="1" x14ac:dyDescent="0.25">
      <c r="B6" s="51" t="s">
        <v>32</v>
      </c>
      <c r="C6" s="52">
        <f>-'بهای تمام شده'!E101</f>
        <v>-843942</v>
      </c>
      <c r="D6" s="52">
        <f>-'بهای تمام شده'!F101</f>
        <v>-1465972</v>
      </c>
      <c r="E6" s="52">
        <f>-'بهای تمام شده'!G101</f>
        <v>-2125659.4</v>
      </c>
    </row>
    <row r="7" spans="2:8" ht="35.1" customHeight="1" x14ac:dyDescent="0.25">
      <c r="B7" s="54" t="s">
        <v>33</v>
      </c>
      <c r="C7" s="60">
        <v>0</v>
      </c>
      <c r="D7" s="60">
        <v>0</v>
      </c>
      <c r="E7" s="56">
        <v>0</v>
      </c>
    </row>
    <row r="8" spans="2:8" ht="35.1" customHeight="1" x14ac:dyDescent="0.25">
      <c r="B8" s="51" t="s">
        <v>34</v>
      </c>
      <c r="C8" s="61">
        <v>5623787</v>
      </c>
      <c r="D8" s="61">
        <v>10525361</v>
      </c>
      <c r="E8" s="53">
        <v>9710000</v>
      </c>
    </row>
    <row r="9" spans="2:8" ht="35.1" customHeight="1" x14ac:dyDescent="0.25">
      <c r="B9" s="54" t="s">
        <v>35</v>
      </c>
      <c r="C9" s="60">
        <v>-41472</v>
      </c>
      <c r="D9" s="60">
        <v>-253262</v>
      </c>
      <c r="E9" s="56">
        <v>-60000</v>
      </c>
    </row>
    <row r="10" spans="2:8" ht="35.1" customHeight="1" x14ac:dyDescent="0.25">
      <c r="B10" s="62" t="s">
        <v>36</v>
      </c>
      <c r="C10" s="58">
        <f>C5+SUBTOTAL(109,'سود و زیان'!$C$6:$C$9)</f>
        <v>16492040</v>
      </c>
      <c r="D10" s="58">
        <f>D5+SUBTOTAL(109,'سود و زیان'!$D$6:$D$9)</f>
        <v>24684394</v>
      </c>
      <c r="E10" s="59">
        <f>E5+SUBTOTAL(109,'سود و زیان'!$E$6:$E$9)</f>
        <v>33509851.867224894</v>
      </c>
    </row>
    <row r="11" spans="2:8" ht="35.1" customHeight="1" x14ac:dyDescent="0.25">
      <c r="B11" s="51" t="s">
        <v>37</v>
      </c>
      <c r="C11" s="61">
        <v>-82541</v>
      </c>
      <c r="D11" s="61">
        <v>-179449</v>
      </c>
      <c r="E11" s="53">
        <v>-75000</v>
      </c>
    </row>
    <row r="12" spans="2:8" ht="35.1" customHeight="1" x14ac:dyDescent="0.25">
      <c r="B12" s="54" t="s">
        <v>38</v>
      </c>
      <c r="C12" s="60">
        <v>0</v>
      </c>
      <c r="D12" s="60">
        <v>0</v>
      </c>
      <c r="E12" s="56">
        <v>0</v>
      </c>
    </row>
    <row r="13" spans="2:8" ht="35.1" customHeight="1" x14ac:dyDescent="0.25">
      <c r="B13" s="51" t="s">
        <v>39</v>
      </c>
      <c r="C13" s="52">
        <v>1044505</v>
      </c>
      <c r="D13" s="52">
        <v>531738</v>
      </c>
      <c r="E13" s="53">
        <v>1040000</v>
      </c>
    </row>
    <row r="14" spans="2:8" ht="35.1" customHeight="1" x14ac:dyDescent="0.25">
      <c r="B14" s="57" t="s">
        <v>40</v>
      </c>
      <c r="C14" s="58">
        <f>'سود و زیان'!$C$10+SUBTOTAL(109,'سود و زیان'!$C$11:$C$13)</f>
        <v>17454004</v>
      </c>
      <c r="D14" s="58">
        <f>'سود و زیان'!$D$10+SUBTOTAL(109,'سود و زیان'!$D$11:$D$13)</f>
        <v>25036683</v>
      </c>
      <c r="E14" s="59">
        <f>'سود و زیان'!$E$10+SUBTOTAL(109,'سود و زیان'!$E$11:$E$13)</f>
        <v>34474851.867224894</v>
      </c>
    </row>
    <row r="15" spans="2:8" ht="35.1" customHeight="1" x14ac:dyDescent="0.25">
      <c r="B15" s="51" t="s">
        <v>41</v>
      </c>
      <c r="C15" s="61"/>
      <c r="D15" s="61"/>
      <c r="E15" s="53"/>
    </row>
    <row r="16" spans="2:8" ht="35.1" customHeight="1" x14ac:dyDescent="0.25">
      <c r="B16" s="54" t="s">
        <v>42</v>
      </c>
      <c r="C16" s="60">
        <v>-1819041</v>
      </c>
      <c r="D16" s="60">
        <v>-1868425</v>
      </c>
      <c r="E16" s="63">
        <f>E14*H16</f>
        <v>-2757988.1493779914</v>
      </c>
      <c r="F16" s="236">
        <f>C16/C14</f>
        <v>-0.104219123589063</v>
      </c>
      <c r="G16" s="236">
        <f t="shared" ref="G16" si="0">D16/D14</f>
        <v>-7.4627497580250543E-2</v>
      </c>
      <c r="H16" s="236">
        <v>-0.08</v>
      </c>
    </row>
    <row r="17" spans="2:5" ht="35.1" customHeight="1" x14ac:dyDescent="0.25">
      <c r="B17" s="51" t="s">
        <v>43</v>
      </c>
      <c r="C17" s="61">
        <v>0</v>
      </c>
      <c r="D17" s="61">
        <v>0</v>
      </c>
      <c r="E17" s="53">
        <v>0</v>
      </c>
    </row>
    <row r="18" spans="2:5" ht="35.1" customHeight="1" x14ac:dyDescent="0.25">
      <c r="B18" s="57" t="s">
        <v>44</v>
      </c>
      <c r="C18" s="58">
        <f>'سود و زیان'!$C$14+SUBTOTAL(109,'سود و زیان'!$C$15:$C$17)</f>
        <v>15634963</v>
      </c>
      <c r="D18" s="58">
        <f>'سود و زیان'!$D$14+SUBTOTAL(109,'سود و زیان'!$D$15:$D$17)</f>
        <v>23168258</v>
      </c>
      <c r="E18" s="59">
        <f>'سود و زیان'!$E$14+SUBTOTAL(109,'سود و زیان'!$E$15:$E$17)</f>
        <v>31716863.717846904</v>
      </c>
    </row>
    <row r="19" spans="2:5" ht="35.1" customHeight="1" x14ac:dyDescent="0.25">
      <c r="B19" s="51" t="s">
        <v>45</v>
      </c>
      <c r="C19" s="61"/>
      <c r="D19" s="61"/>
      <c r="E19" s="53"/>
    </row>
    <row r="20" spans="2:5" ht="35.1" customHeight="1" x14ac:dyDescent="0.25">
      <c r="B20" s="54" t="s">
        <v>46</v>
      </c>
      <c r="C20" s="60">
        <v>0</v>
      </c>
      <c r="D20" s="60">
        <v>0</v>
      </c>
      <c r="E20" s="56">
        <v>0</v>
      </c>
    </row>
    <row r="21" spans="2:5" ht="35.1" customHeight="1" x14ac:dyDescent="0.25">
      <c r="B21" s="57" t="s">
        <v>47</v>
      </c>
      <c r="C21" s="58">
        <f>'سود و زیان'!$C$18+SUBTOTAL(109,'سود و زیان'!$C$19:$C$20)</f>
        <v>15634963</v>
      </c>
      <c r="D21" s="58">
        <f>'سود و زیان'!$D$18+SUBTOTAL(109,'سود و زیان'!$D$19:$D$20)</f>
        <v>23168258</v>
      </c>
      <c r="E21" s="59">
        <f>'سود و زیان'!$E$18+SUBTOTAL(109,'سود و زیان'!$E$19:$E$20)</f>
        <v>31716863.717846904</v>
      </c>
    </row>
    <row r="22" spans="2:5" ht="35.1" customHeight="1" x14ac:dyDescent="0.25">
      <c r="B22" s="7" t="s">
        <v>48</v>
      </c>
      <c r="C22" s="8">
        <f t="shared" ref="C22" si="1">C21/C23*1000</f>
        <v>919.70370588235301</v>
      </c>
      <c r="D22" s="8">
        <f>D21/D23*1000</f>
        <v>1362.838705882353</v>
      </c>
      <c r="E22" s="8">
        <f>E21/E23*1000</f>
        <v>1865.6978657557001</v>
      </c>
    </row>
    <row r="23" spans="2:5" ht="35.1" customHeight="1" x14ac:dyDescent="0.25">
      <c r="B23" s="4" t="s">
        <v>49</v>
      </c>
      <c r="C23" s="5">
        <v>17000000</v>
      </c>
      <c r="D23" s="5">
        <v>17000000</v>
      </c>
      <c r="E23" s="6">
        <v>17000000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مفروضات</vt:lpstr>
      <vt:lpstr>درآمد</vt:lpstr>
      <vt:lpstr>هزینه انرژی</vt:lpstr>
      <vt:lpstr>بهای تمام شده</vt:lpstr>
      <vt:lpstr>سود و زیان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Rozhan Saeedifar</cp:lastModifiedBy>
  <dcterms:created xsi:type="dcterms:W3CDTF">2025-01-25T05:36:17Z</dcterms:created>
  <dcterms:modified xsi:type="dcterms:W3CDTF">2025-07-29T12:39:19Z</dcterms:modified>
</cp:coreProperties>
</file>